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ink/ink1.xml" ContentType="application/inkml+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hidePivotFieldList="1"/>
  <mc:AlternateContent xmlns:mc="http://schemas.openxmlformats.org/markup-compatibility/2006">
    <mc:Choice Requires="x15">
      <x15ac:absPath xmlns:x15ac="http://schemas.microsoft.com/office/spreadsheetml/2010/11/ac" url="https://inrev.sharepoint.com/sites/INREVTeam/Shared Documents/Professional standards/07 SDDS/"/>
    </mc:Choice>
  </mc:AlternateContent>
  <xr:revisionPtr revIDLastSave="13" documentId="8_{4E349F73-1CB0-4948-B515-9609BD226EFC}" xr6:coauthVersionLast="47" xr6:coauthVersionMax="47" xr10:uidLastSave="{26A70C7E-1260-4181-A63C-D0D817FC69E2}"/>
  <workbookProtection workbookAlgorithmName="SHA-512" workbookHashValue="nACfWPYgCTBqZn0TnrMipNt/BLj+Y58JRXN1KG7/vC5YdWQuyibpRmwgOU2+XEmZuI4PtweY17NTI5EIwX4zjw==" workbookSaltValue="T+e8LjQ08RsAYuVmG04iKw==" workbookSpinCount="100000" lockStructure="1"/>
  <bookViews>
    <workbookView xWindow="28680" yWindow="-195" windowWidth="29040" windowHeight="15840" tabRatio="909" activeTab="7" xr2:uid="{00000000-000D-0000-FFFF-FFFF00000000}"/>
  </bookViews>
  <sheets>
    <sheet name="Disclaimer" sheetId="19" r:id="rId1"/>
    <sheet name="Vehicle Dashboard" sheetId="15" r:id="rId2"/>
    <sheet name="Portfolio Dashboard" sheetId="18" r:id="rId3"/>
    <sheet name="Key Vehicle Terms" sheetId="8" r:id="rId4"/>
    <sheet name="Vehicle Level Data" sheetId="5" r:id="rId5"/>
    <sheet name="Investor Level Data" sheetId="9" r:id="rId6"/>
    <sheet name="Overview" sheetId="1" r:id="rId7"/>
    <sheet name="Portfolio Allocation" sheetId="10" r:id="rId8"/>
    <sheet name="INREV INDEX Submission" sheetId="3" r:id="rId9"/>
    <sheet name="Graph Tables" sheetId="12" state="veryHidden" r:id="rId10"/>
    <sheet name="Tables" sheetId="4" state="veryHidden" r:id="rId11"/>
  </sheets>
  <definedNames>
    <definedName name="_xlnm._FilterDatabase" localSheetId="9" hidden="1">'Graph Tables'!$A$1:$G$241</definedName>
    <definedName name="_xlnm._FilterDatabase" localSheetId="6" hidden="1">Overview!$A$3:$P$446</definedName>
    <definedName name="_xlnm._FilterDatabase" localSheetId="10" hidden="1">Tables!$AH$1:$AM$241</definedName>
    <definedName name="Countries">Tables!$AI$1:$AM$241</definedName>
    <definedName name="Country">OFFSET('Graph Tables'!$BM$2,,,100-COUNTIF('Graph Tables'!$BM$2:$BM$101," "))</definedName>
    <definedName name="Countrydropdown">OFFSET('Graph Tables'!$AF$1,,,101-COUNTIF('Graph Tables'!$AF$1:$AF$101," "))</definedName>
    <definedName name="CountrySel">OFFSET('Graph Tables'!$AF$1,,,101-COUNTIF('Graph Tables'!$AF$1:$AF$101," "))</definedName>
    <definedName name="CountrySelTitle">'Graph Tables'!$AE$1:$AF$101</definedName>
    <definedName name="CountryTot">OFFSET('Graph Tables'!$BN$2,,,100-COUNTIF('Graph Tables'!$BN$2:$BN$101,0))</definedName>
    <definedName name="Currency">Tables!$H$1:$I$36</definedName>
    <definedName name="Divide">'Graph Tables'!$FO$1:$FR$4</definedName>
    <definedName name="GR1Range">OFFSET('Graph Tables'!$BM$2,,,100-COUNTIF('Graph Tables'!$BM$2:$BM$101," "),2)</definedName>
    <definedName name="GR2Range">OFFSET('Graph Tables'!#REF!,,,24-COUNTIF('Graph Tables'!#REF!," "),2)</definedName>
    <definedName name="GR3Range">OFFSET('Graph Tables'!$ET$2,,,10-COUNTIF('Graph Tables'!$ET$2:$ET$11," "),2)</definedName>
    <definedName name="PA">'Portfolio Allocation'!$A$10:$M$109</definedName>
    <definedName name="Period">Tables!$AO$1:$AR$129</definedName>
    <definedName name="PeriodNr">Tables!$AP$1:$AR$129</definedName>
    <definedName name="Port">Tables!$N$1:$Q$63</definedName>
    <definedName name="_xlnm.Print_Area" localSheetId="8">'INREV INDEX Submission'!$A$1:$D$125</definedName>
    <definedName name="_xlnm.Print_Area" localSheetId="5">'Investor Level Data'!$A$1:$E$69</definedName>
    <definedName name="_xlnm.Print_Area" localSheetId="3">'Key Vehicle Terms'!$A$1:$E$46</definedName>
    <definedName name="_xlnm.Print_Area" localSheetId="6">Overview!$A$1:$F$430</definedName>
    <definedName name="_xlnm.Print_Area" localSheetId="7">'Portfolio Allocation'!$A$1:$Z$109</definedName>
    <definedName name="_xlnm.Print_Area" localSheetId="2">'Portfolio Dashboard'!$A$1:$I$46</definedName>
    <definedName name="_xlnm.Print_Area" localSheetId="10">Tables!$A$2:$AG$63</definedName>
    <definedName name="_xlnm.Print_Area" localSheetId="1">'Vehicle Dashboard'!$A$1:$G$43</definedName>
    <definedName name="_xlnm.Print_Area" localSheetId="4">'Vehicle Level Data'!$A$1:$E$315</definedName>
    <definedName name="_xlnm.Print_Titles" localSheetId="8">'INREV INDEX Submission'!$1:$4</definedName>
    <definedName name="_xlnm.Print_Titles" localSheetId="5">'Investor Level Data'!$1:$2</definedName>
    <definedName name="_xlnm.Print_Titles" localSheetId="3">'Key Vehicle Terms'!$1:$2</definedName>
    <definedName name="_xlnm.Print_Titles" localSheetId="6">Overview!$1:$2</definedName>
    <definedName name="_xlnm.Print_Titles" localSheetId="7">'Portfolio Allocation'!$A:$A,'Portfolio Allocation'!$1:$3</definedName>
    <definedName name="_xlnm.Print_Titles" localSheetId="4">'Vehicle Level Data'!$1:$2</definedName>
    <definedName name="Ranking1">'Graph Tables'!$AJ$1:$AK$241</definedName>
    <definedName name="Ranking2">'Graph Tables'!$D$1:$AC$241</definedName>
    <definedName name="Ranking3">'Graph Tables'!$DZ$1:$EB$25</definedName>
    <definedName name="Ranking4">'Graph Tables'!$EX$2:$FA$12</definedName>
    <definedName name="Ranking5">'Graph Tables'!$DU$1:$DV$25</definedName>
    <definedName name="Ranking6">'Graph Tables'!$EI$1:$EJ$25</definedName>
    <definedName name="Ranking7">'Graph Tables'!$C$1:$D$241</definedName>
    <definedName name="SCP">Tables!$E$1:$F$6</definedName>
    <definedName name="SCPa">Tables!$AE$1:$AF$5</definedName>
    <definedName name="SCPb">Tables!$AE$7:$AF$11</definedName>
    <definedName name="SCPc">Tables!$AE$13:$AF$16</definedName>
    <definedName name="SCPd">Tables!$AE$18:$AF$23</definedName>
    <definedName name="Sectordropdown">OFFSET('Graph Tables'!$EB$1:$EB$25,,,25-COUNTIF('Graph Tables'!$EB$1:$EB$25," "))</definedName>
    <definedName name="SectorGraph">OFFSET('Graph Tables'!$EP$1:$EQ25,,,25-COUNTIF('Graph Tables'!$EP$1:$EQ$25," "))</definedName>
    <definedName name="Sectorperc">'Portfolio Dashboard'!$D$97</definedName>
    <definedName name="SectorSel">OFFSET('Graph Tables'!$EP$2,,,24-COUNTIF('Graph Tables'!$EP$2:$EP$25," "))</definedName>
    <definedName name="SectorSelTitle">'Graph Tables'!$EA$1:$EB$25</definedName>
    <definedName name="SectorTot">OFFSET('Graph Tables'!$EQ$2,,,24-COUNTIF('Graph Tables'!$EQ$2:$EQ$25,0))</definedName>
    <definedName name="Tenant">OFFSET('Graph Tables'!$ET$2,,,10-COUNTIF('Graph Tables'!$ET$2:$ET$101," "))</definedName>
    <definedName name="Tenants">'Graph Tables'!$EY$2:$EZ$11</definedName>
    <definedName name="TenantsTot">OFFSET('Graph Tables'!$EU$2,,,10-COUNTIF('Graph Tables'!$EU$2:$EU$11,0))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5" i="10" l="1"/>
  <c r="C280" i="5"/>
  <c r="C281" i="5"/>
  <c r="C282" i="5"/>
  <c r="C283" i="5"/>
  <c r="C284" i="5"/>
  <c r="C285" i="5"/>
  <c r="C286" i="5"/>
  <c r="C287" i="5"/>
  <c r="C288" i="5"/>
  <c r="C289" i="5"/>
  <c r="C290" i="5"/>
  <c r="C261" i="5"/>
  <c r="C262" i="5"/>
  <c r="C263" i="5"/>
  <c r="C264" i="5"/>
  <c r="C265" i="5"/>
  <c r="C266" i="5"/>
  <c r="C267" i="5"/>
  <c r="C268" i="5"/>
  <c r="C269" i="5"/>
  <c r="C270" i="5"/>
  <c r="C243" i="5"/>
  <c r="C244" i="5"/>
  <c r="C245" i="5"/>
  <c r="C246" i="5"/>
  <c r="C247" i="5"/>
  <c r="C248" i="5"/>
  <c r="C249" i="5"/>
  <c r="C250" i="5"/>
  <c r="C241" i="5"/>
  <c r="C242" i="5"/>
  <c r="C251" i="5"/>
  <c r="C252" i="5"/>
  <c r="AR98" i="4"/>
  <c r="AV8" i="4"/>
  <c r="AV9" i="4" s="1"/>
  <c r="AV10" i="4" s="1"/>
  <c r="AV11" i="4" s="1"/>
  <c r="AV12" i="4" s="1"/>
  <c r="AV13" i="4" s="1"/>
  <c r="AV14" i="4" s="1"/>
  <c r="AV15" i="4" s="1"/>
  <c r="AV16" i="4" s="1"/>
  <c r="AV17" i="4" s="1"/>
  <c r="AV18" i="4" s="1"/>
  <c r="AV19" i="4" s="1"/>
  <c r="AV20" i="4" s="1"/>
  <c r="AV21" i="4" s="1"/>
  <c r="FE18" i="12"/>
  <c r="C9" i="18" s="1"/>
  <c r="C69" i="9" l="1"/>
  <c r="C64" i="9"/>
  <c r="C229" i="5"/>
  <c r="C224" i="5"/>
  <c r="D143" i="5"/>
  <c r="AV22" i="4" l="1"/>
  <c r="AR13" i="4"/>
  <c r="AR19" i="4"/>
  <c r="AR25" i="4"/>
  <c r="AR31" i="4"/>
  <c r="AR38" i="4"/>
  <c r="AR44" i="4"/>
  <c r="AR50" i="4"/>
  <c r="AR56" i="4"/>
  <c r="AR62" i="4"/>
  <c r="AR68" i="4"/>
  <c r="AR74" i="4"/>
  <c r="AR86" i="4"/>
  <c r="AR92" i="4"/>
  <c r="AR6" i="4"/>
  <c r="AR12" i="4"/>
  <c r="AR18" i="4"/>
  <c r="AR24" i="4"/>
  <c r="AR30" i="4"/>
  <c r="AR36" i="4"/>
  <c r="AR43" i="4"/>
  <c r="AR49" i="4"/>
  <c r="AR55" i="4"/>
  <c r="AR61" i="4"/>
  <c r="AR67" i="4"/>
  <c r="AR73" i="4"/>
  <c r="AR79" i="4"/>
  <c r="AR85" i="4"/>
  <c r="AR91" i="4"/>
  <c r="AR37" i="4"/>
  <c r="AR7" i="4"/>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0" i="10"/>
  <c r="C1" i="18" l="1"/>
  <c r="B1" i="15"/>
  <c r="FE10" i="12" l="1"/>
  <c r="B23" i="15" s="1"/>
  <c r="FE26" i="12"/>
  <c r="B3" i="15" s="1"/>
  <c r="B136" i="5" l="1"/>
  <c r="FM22" i="12" l="1"/>
  <c r="FM20" i="12" s="1"/>
  <c r="FL22" i="12"/>
  <c r="FL20" i="12" s="1"/>
  <c r="FK22" i="12"/>
  <c r="FK20" i="12" s="1"/>
  <c r="FM14" i="12"/>
  <c r="FM12" i="12" s="1"/>
  <c r="FL14" i="12"/>
  <c r="FL12" i="12" s="1"/>
  <c r="FK14" i="12"/>
  <c r="FK12" i="12" s="1"/>
  <c r="FA2" i="12" l="1"/>
  <c r="FA3" i="12"/>
  <c r="FA4" i="12"/>
  <c r="FA5" i="12"/>
  <c r="FA6" i="12"/>
  <c r="FA7" i="12"/>
  <c r="FA8" i="12"/>
  <c r="FA9" i="12"/>
  <c r="FA10" i="12"/>
  <c r="FA11" i="12"/>
  <c r="L99" i="18" l="1"/>
  <c r="L98" i="18"/>
  <c r="D98" i="18" l="1"/>
  <c r="J95" i="18" s="1"/>
  <c r="D99" i="18"/>
  <c r="J96" i="18" s="1"/>
  <c r="C96" i="18" l="1"/>
  <c r="C95" i="18"/>
  <c r="BJ1" i="12" l="1"/>
  <c r="AN1" i="12"/>
  <c r="AO1" i="12"/>
  <c r="AP1" i="12"/>
  <c r="AQ1" i="12"/>
  <c r="AR1" i="12"/>
  <c r="AS1" i="12"/>
  <c r="AT1" i="12"/>
  <c r="AU1" i="12"/>
  <c r="AV1" i="12"/>
  <c r="AW1" i="12"/>
  <c r="AX1" i="12"/>
  <c r="AY1" i="12"/>
  <c r="AZ1" i="12"/>
  <c r="BA1" i="12"/>
  <c r="BB1" i="12"/>
  <c r="BC1" i="12"/>
  <c r="BD1" i="12"/>
  <c r="BE1" i="12"/>
  <c r="BF1" i="12"/>
  <c r="BG1" i="12"/>
  <c r="BH1" i="12"/>
  <c r="BI1" i="12"/>
  <c r="AM1" i="12"/>
  <c r="D2" i="12" l="1"/>
  <c r="D4" i="12"/>
  <c r="AK4" i="12" s="1"/>
  <c r="D5" i="12"/>
  <c r="F5" i="12" s="1"/>
  <c r="D6" i="12"/>
  <c r="AK6" i="12" s="1"/>
  <c r="D7" i="12"/>
  <c r="AK7" i="12" s="1"/>
  <c r="D8" i="12"/>
  <c r="AK8" i="12" s="1"/>
  <c r="D9" i="12"/>
  <c r="AK9" i="12" s="1"/>
  <c r="D10" i="12"/>
  <c r="AK10" i="12" s="1"/>
  <c r="D11" i="12"/>
  <c r="AK11" i="12" s="1"/>
  <c r="D12" i="12"/>
  <c r="AK12" i="12" s="1"/>
  <c r="D13" i="12"/>
  <c r="AK13" i="12" s="1"/>
  <c r="D14" i="12"/>
  <c r="AK14" i="12" s="1"/>
  <c r="D15" i="12"/>
  <c r="AK15" i="12" s="1"/>
  <c r="D16" i="12"/>
  <c r="AK16" i="12" s="1"/>
  <c r="D17" i="12"/>
  <c r="AK17" i="12" s="1"/>
  <c r="D18" i="12"/>
  <c r="AK18" i="12" s="1"/>
  <c r="D19" i="12"/>
  <c r="AK19" i="12" s="1"/>
  <c r="D20" i="12"/>
  <c r="AK20" i="12" s="1"/>
  <c r="D21" i="12"/>
  <c r="AK21" i="12" s="1"/>
  <c r="D22" i="12"/>
  <c r="AK22" i="12" s="1"/>
  <c r="D23" i="12"/>
  <c r="AK23" i="12" s="1"/>
  <c r="D24" i="12"/>
  <c r="AK24" i="12" s="1"/>
  <c r="D25" i="12"/>
  <c r="AK25" i="12" s="1"/>
  <c r="D26" i="12"/>
  <c r="AK26" i="12" s="1"/>
  <c r="D27" i="12"/>
  <c r="AK27" i="12" s="1"/>
  <c r="D28" i="12"/>
  <c r="AK28" i="12" s="1"/>
  <c r="D29" i="12"/>
  <c r="AK29" i="12" s="1"/>
  <c r="D30" i="12"/>
  <c r="AK30" i="12" s="1"/>
  <c r="D31" i="12"/>
  <c r="AK31" i="12" s="1"/>
  <c r="D32" i="12"/>
  <c r="AK32" i="12" s="1"/>
  <c r="D33" i="12"/>
  <c r="AK33" i="12" s="1"/>
  <c r="D34" i="12"/>
  <c r="AK34" i="12" s="1"/>
  <c r="D35" i="12"/>
  <c r="AK35" i="12" s="1"/>
  <c r="D36" i="12"/>
  <c r="AK36" i="12" s="1"/>
  <c r="D37" i="12"/>
  <c r="AK37" i="12" s="1"/>
  <c r="D38" i="12"/>
  <c r="AK38" i="12" s="1"/>
  <c r="D39" i="12"/>
  <c r="AK39" i="12" s="1"/>
  <c r="D40" i="12"/>
  <c r="AK40" i="12" s="1"/>
  <c r="D41" i="12"/>
  <c r="AK41" i="12" s="1"/>
  <c r="D42" i="12"/>
  <c r="AK42" i="12" s="1"/>
  <c r="D43" i="12"/>
  <c r="AK43" i="12" s="1"/>
  <c r="D44" i="12"/>
  <c r="AK44" i="12" s="1"/>
  <c r="D45" i="12"/>
  <c r="AK45" i="12" s="1"/>
  <c r="D46" i="12"/>
  <c r="AK46" i="12" s="1"/>
  <c r="D47" i="12"/>
  <c r="AK47" i="12" s="1"/>
  <c r="D48" i="12"/>
  <c r="AK48" i="12" s="1"/>
  <c r="D49" i="12"/>
  <c r="AK49" i="12" s="1"/>
  <c r="D50" i="12"/>
  <c r="AK50" i="12" s="1"/>
  <c r="D51" i="12"/>
  <c r="AK51" i="12" s="1"/>
  <c r="D52" i="12"/>
  <c r="AK52" i="12" s="1"/>
  <c r="D53" i="12"/>
  <c r="AK53" i="12" s="1"/>
  <c r="D54" i="12"/>
  <c r="AK54" i="12" s="1"/>
  <c r="D55" i="12"/>
  <c r="AK55" i="12" s="1"/>
  <c r="D56" i="12"/>
  <c r="AK56" i="12" s="1"/>
  <c r="D57" i="12"/>
  <c r="AK57" i="12" s="1"/>
  <c r="D58" i="12"/>
  <c r="AK58" i="12" s="1"/>
  <c r="D59" i="12"/>
  <c r="AK59" i="12" s="1"/>
  <c r="D60" i="12"/>
  <c r="AK60" i="12" s="1"/>
  <c r="D61" i="12"/>
  <c r="AK61" i="12" s="1"/>
  <c r="D62" i="12"/>
  <c r="AK62" i="12" s="1"/>
  <c r="D63" i="12"/>
  <c r="AK63" i="12" s="1"/>
  <c r="D64" i="12"/>
  <c r="AK64" i="12" s="1"/>
  <c r="D65" i="12"/>
  <c r="AK65" i="12" s="1"/>
  <c r="D66" i="12"/>
  <c r="AK66" i="12" s="1"/>
  <c r="D67" i="12"/>
  <c r="AK67" i="12" s="1"/>
  <c r="D68" i="12"/>
  <c r="AK68" i="12" s="1"/>
  <c r="D69" i="12"/>
  <c r="AK69" i="12" s="1"/>
  <c r="D70" i="12"/>
  <c r="AK70" i="12" s="1"/>
  <c r="D71" i="12"/>
  <c r="AK71" i="12" s="1"/>
  <c r="D72" i="12"/>
  <c r="AK72" i="12" s="1"/>
  <c r="D73" i="12"/>
  <c r="AK73" i="12" s="1"/>
  <c r="D74" i="12"/>
  <c r="AK74" i="12" s="1"/>
  <c r="D75" i="12"/>
  <c r="AK75" i="12" s="1"/>
  <c r="D76" i="12"/>
  <c r="AK76" i="12" s="1"/>
  <c r="D77" i="12"/>
  <c r="AK77" i="12" s="1"/>
  <c r="D78" i="12"/>
  <c r="AK78" i="12" s="1"/>
  <c r="D79" i="12"/>
  <c r="AK79" i="12" s="1"/>
  <c r="D80" i="12"/>
  <c r="AK80" i="12" s="1"/>
  <c r="D81" i="12"/>
  <c r="AK81" i="12" s="1"/>
  <c r="D82" i="12"/>
  <c r="AK82" i="12" s="1"/>
  <c r="D83" i="12"/>
  <c r="AK83" i="12" s="1"/>
  <c r="D84" i="12"/>
  <c r="AK84" i="12" s="1"/>
  <c r="D85" i="12"/>
  <c r="AK85" i="12" s="1"/>
  <c r="D86" i="12"/>
  <c r="AK86" i="12" s="1"/>
  <c r="D87" i="12"/>
  <c r="AK87" i="12" s="1"/>
  <c r="D88" i="12"/>
  <c r="AK88" i="12" s="1"/>
  <c r="D89" i="12"/>
  <c r="AK89" i="12" s="1"/>
  <c r="D90" i="12"/>
  <c r="AK90" i="12" s="1"/>
  <c r="D91" i="12"/>
  <c r="AK91" i="12" s="1"/>
  <c r="D92" i="12"/>
  <c r="AK92" i="12" s="1"/>
  <c r="D93" i="12"/>
  <c r="AK93" i="12" s="1"/>
  <c r="D94" i="12"/>
  <c r="AK94" i="12" s="1"/>
  <c r="D95" i="12"/>
  <c r="AK95" i="12" s="1"/>
  <c r="D96" i="12"/>
  <c r="AK96" i="12" s="1"/>
  <c r="D97" i="12"/>
  <c r="AK97" i="12" s="1"/>
  <c r="D98" i="12"/>
  <c r="AK98" i="12" s="1"/>
  <c r="D99" i="12"/>
  <c r="AK99" i="12" s="1"/>
  <c r="D100" i="12"/>
  <c r="AK100" i="12" s="1"/>
  <c r="D101" i="12"/>
  <c r="AK101" i="12" s="1"/>
  <c r="D102" i="12"/>
  <c r="AK102" i="12" s="1"/>
  <c r="D103" i="12"/>
  <c r="AK103" i="12" s="1"/>
  <c r="D104" i="12"/>
  <c r="AK104" i="12" s="1"/>
  <c r="D105" i="12"/>
  <c r="AK105" i="12" s="1"/>
  <c r="D106" i="12"/>
  <c r="AK106" i="12" s="1"/>
  <c r="D107" i="12"/>
  <c r="AK107" i="12" s="1"/>
  <c r="D108" i="12"/>
  <c r="AK108" i="12" s="1"/>
  <c r="D109" i="12"/>
  <c r="AK109" i="12" s="1"/>
  <c r="D110" i="12"/>
  <c r="AK110" i="12" s="1"/>
  <c r="D111" i="12"/>
  <c r="AK111" i="12" s="1"/>
  <c r="D112" i="12"/>
  <c r="AK112" i="12" s="1"/>
  <c r="D113" i="12"/>
  <c r="AK113" i="12" s="1"/>
  <c r="D114" i="12"/>
  <c r="AK114" i="12" s="1"/>
  <c r="D115" i="12"/>
  <c r="AK115" i="12" s="1"/>
  <c r="D116" i="12"/>
  <c r="AK116" i="12" s="1"/>
  <c r="D117" i="12"/>
  <c r="AK117" i="12" s="1"/>
  <c r="D118" i="12"/>
  <c r="AK118" i="12" s="1"/>
  <c r="D119" i="12"/>
  <c r="AK119" i="12" s="1"/>
  <c r="D120" i="12"/>
  <c r="AK120" i="12" s="1"/>
  <c r="D121" i="12"/>
  <c r="AK121" i="12" s="1"/>
  <c r="D122" i="12"/>
  <c r="AK122" i="12" s="1"/>
  <c r="D123" i="12"/>
  <c r="AK123" i="12" s="1"/>
  <c r="D124" i="12"/>
  <c r="AK124" i="12" s="1"/>
  <c r="D125" i="12"/>
  <c r="AK125" i="12" s="1"/>
  <c r="D126" i="12"/>
  <c r="AK126" i="12" s="1"/>
  <c r="D127" i="12"/>
  <c r="AK127" i="12" s="1"/>
  <c r="D128" i="12"/>
  <c r="AK128" i="12" s="1"/>
  <c r="D129" i="12"/>
  <c r="AK129" i="12" s="1"/>
  <c r="D130" i="12"/>
  <c r="AK130" i="12" s="1"/>
  <c r="D131" i="12"/>
  <c r="AK131" i="12" s="1"/>
  <c r="D132" i="12"/>
  <c r="AK132" i="12" s="1"/>
  <c r="D133" i="12"/>
  <c r="AK133" i="12" s="1"/>
  <c r="D134" i="12"/>
  <c r="AK134" i="12" s="1"/>
  <c r="D135" i="12"/>
  <c r="AK135" i="12" s="1"/>
  <c r="D136" i="12"/>
  <c r="AK136" i="12" s="1"/>
  <c r="D137" i="12"/>
  <c r="AK137" i="12" s="1"/>
  <c r="D138" i="12"/>
  <c r="AK138" i="12" s="1"/>
  <c r="D139" i="12"/>
  <c r="AK139" i="12" s="1"/>
  <c r="D140" i="12"/>
  <c r="AK140" i="12" s="1"/>
  <c r="D141" i="12"/>
  <c r="AK141" i="12" s="1"/>
  <c r="D142" i="12"/>
  <c r="AK142" i="12" s="1"/>
  <c r="D143" i="12"/>
  <c r="AK143" i="12" s="1"/>
  <c r="D144" i="12"/>
  <c r="AK144" i="12" s="1"/>
  <c r="D145" i="12"/>
  <c r="AK145" i="12" s="1"/>
  <c r="D146" i="12"/>
  <c r="AK146" i="12" s="1"/>
  <c r="D147" i="12"/>
  <c r="AK147" i="12" s="1"/>
  <c r="D148" i="12"/>
  <c r="AK148" i="12" s="1"/>
  <c r="D149" i="12"/>
  <c r="AK149" i="12" s="1"/>
  <c r="D150" i="12"/>
  <c r="AK150" i="12" s="1"/>
  <c r="D151" i="12"/>
  <c r="AK151" i="12" s="1"/>
  <c r="D152" i="12"/>
  <c r="AK152" i="12" s="1"/>
  <c r="D153" i="12"/>
  <c r="AK153" i="12" s="1"/>
  <c r="D154" i="12"/>
  <c r="AK154" i="12" s="1"/>
  <c r="D155" i="12"/>
  <c r="AK155" i="12" s="1"/>
  <c r="D156" i="12"/>
  <c r="AK156" i="12" s="1"/>
  <c r="D157" i="12"/>
  <c r="AK157" i="12" s="1"/>
  <c r="D158" i="12"/>
  <c r="AK158" i="12" s="1"/>
  <c r="D159" i="12"/>
  <c r="AK159" i="12" s="1"/>
  <c r="D160" i="12"/>
  <c r="AK160" i="12" s="1"/>
  <c r="D161" i="12"/>
  <c r="AK161" i="12" s="1"/>
  <c r="D162" i="12"/>
  <c r="AK162" i="12" s="1"/>
  <c r="D163" i="12"/>
  <c r="AK163" i="12" s="1"/>
  <c r="D164" i="12"/>
  <c r="AK164" i="12" s="1"/>
  <c r="D165" i="12"/>
  <c r="AK165" i="12" s="1"/>
  <c r="D166" i="12"/>
  <c r="AK166" i="12" s="1"/>
  <c r="D167" i="12"/>
  <c r="AK167" i="12" s="1"/>
  <c r="D168" i="12"/>
  <c r="AK168" i="12" s="1"/>
  <c r="D169" i="12"/>
  <c r="AK169" i="12" s="1"/>
  <c r="D170" i="12"/>
  <c r="AK170" i="12" s="1"/>
  <c r="D171" i="12"/>
  <c r="AK171" i="12" s="1"/>
  <c r="D172" i="12"/>
  <c r="AK172" i="12" s="1"/>
  <c r="D173" i="12"/>
  <c r="AK173" i="12" s="1"/>
  <c r="D174" i="12"/>
  <c r="AK174" i="12" s="1"/>
  <c r="D175" i="12"/>
  <c r="AK175" i="12" s="1"/>
  <c r="D176" i="12"/>
  <c r="AK176" i="12" s="1"/>
  <c r="D177" i="12"/>
  <c r="AK177" i="12" s="1"/>
  <c r="D178" i="12"/>
  <c r="AK178" i="12" s="1"/>
  <c r="D179" i="12"/>
  <c r="AK179" i="12" s="1"/>
  <c r="D180" i="12"/>
  <c r="AK180" i="12" s="1"/>
  <c r="D181" i="12"/>
  <c r="AK181" i="12" s="1"/>
  <c r="D182" i="12"/>
  <c r="AK182" i="12" s="1"/>
  <c r="D183" i="12"/>
  <c r="AK183" i="12" s="1"/>
  <c r="D184" i="12"/>
  <c r="AK184" i="12" s="1"/>
  <c r="D185" i="12"/>
  <c r="AK185" i="12" s="1"/>
  <c r="D186" i="12"/>
  <c r="AK186" i="12" s="1"/>
  <c r="D187" i="12"/>
  <c r="AK187" i="12" s="1"/>
  <c r="D188" i="12"/>
  <c r="AK188" i="12" s="1"/>
  <c r="D189" i="12"/>
  <c r="AK189" i="12" s="1"/>
  <c r="D190" i="12"/>
  <c r="AK190" i="12" s="1"/>
  <c r="D191" i="12"/>
  <c r="AK191" i="12" s="1"/>
  <c r="D192" i="12"/>
  <c r="AK192" i="12" s="1"/>
  <c r="D193" i="12"/>
  <c r="AK193" i="12" s="1"/>
  <c r="D194" i="12"/>
  <c r="AK194" i="12" s="1"/>
  <c r="D195" i="12"/>
  <c r="AK195" i="12" s="1"/>
  <c r="D196" i="12"/>
  <c r="AK196" i="12" s="1"/>
  <c r="D197" i="12"/>
  <c r="AK197" i="12" s="1"/>
  <c r="D198" i="12"/>
  <c r="AK198" i="12" s="1"/>
  <c r="D199" i="12"/>
  <c r="AK199" i="12" s="1"/>
  <c r="D200" i="12"/>
  <c r="AK200" i="12" s="1"/>
  <c r="D201" i="12"/>
  <c r="AK201" i="12" s="1"/>
  <c r="D202" i="12"/>
  <c r="AK202" i="12" s="1"/>
  <c r="D203" i="12"/>
  <c r="AK203" i="12" s="1"/>
  <c r="D204" i="12"/>
  <c r="AK204" i="12" s="1"/>
  <c r="D205" i="12"/>
  <c r="AK205" i="12" s="1"/>
  <c r="D206" i="12"/>
  <c r="AK206" i="12" s="1"/>
  <c r="D207" i="12"/>
  <c r="AK207" i="12" s="1"/>
  <c r="D208" i="12"/>
  <c r="AK208" i="12" s="1"/>
  <c r="D209" i="12"/>
  <c r="AK209" i="12" s="1"/>
  <c r="D210" i="12"/>
  <c r="AK210" i="12" s="1"/>
  <c r="D211" i="12"/>
  <c r="AK211" i="12" s="1"/>
  <c r="D212" i="12"/>
  <c r="AK212" i="12" s="1"/>
  <c r="D213" i="12"/>
  <c r="AK213" i="12" s="1"/>
  <c r="D214" i="12"/>
  <c r="AK214" i="12" s="1"/>
  <c r="D215" i="12"/>
  <c r="AK215" i="12" s="1"/>
  <c r="D216" i="12"/>
  <c r="AK216" i="12" s="1"/>
  <c r="D217" i="12"/>
  <c r="AK217" i="12" s="1"/>
  <c r="D218" i="12"/>
  <c r="AK218" i="12" s="1"/>
  <c r="D219" i="12"/>
  <c r="AK219" i="12" s="1"/>
  <c r="D220" i="12"/>
  <c r="AK220" i="12" s="1"/>
  <c r="D221" i="12"/>
  <c r="AK221" i="12" s="1"/>
  <c r="D222" i="12"/>
  <c r="AK222" i="12" s="1"/>
  <c r="D223" i="12"/>
  <c r="AK223" i="12" s="1"/>
  <c r="D224" i="12"/>
  <c r="AK224" i="12" s="1"/>
  <c r="D225" i="12"/>
  <c r="AK225" i="12" s="1"/>
  <c r="D226" i="12"/>
  <c r="AK226" i="12" s="1"/>
  <c r="D227" i="12"/>
  <c r="AK227" i="12" s="1"/>
  <c r="D228" i="12"/>
  <c r="AK228" i="12" s="1"/>
  <c r="D229" i="12"/>
  <c r="AK229" i="12" s="1"/>
  <c r="D230" i="12"/>
  <c r="AK230" i="12" s="1"/>
  <c r="D231" i="12"/>
  <c r="AK231" i="12" s="1"/>
  <c r="D232" i="12"/>
  <c r="AK232" i="12" s="1"/>
  <c r="D233" i="12"/>
  <c r="AK233" i="12" s="1"/>
  <c r="D234" i="12"/>
  <c r="AK234" i="12" s="1"/>
  <c r="D235" i="12"/>
  <c r="AK235" i="12" s="1"/>
  <c r="D236" i="12"/>
  <c r="AK236" i="12" s="1"/>
  <c r="D237" i="12"/>
  <c r="AK237" i="12" s="1"/>
  <c r="D238" i="12"/>
  <c r="AK238" i="12" s="1"/>
  <c r="D239" i="12"/>
  <c r="AK239" i="12" s="1"/>
  <c r="D240" i="12"/>
  <c r="AK240" i="12" s="1"/>
  <c r="D241" i="12"/>
  <c r="AK241" i="12" s="1"/>
  <c r="D3" i="12"/>
  <c r="AK3" i="12" s="1"/>
  <c r="AK5" i="12" l="1"/>
  <c r="AC5" i="12"/>
  <c r="CR2" i="12"/>
  <c r="AK2" i="12"/>
  <c r="CR233" i="12"/>
  <c r="J233" i="12"/>
  <c r="R233" i="12"/>
  <c r="Z233" i="12"/>
  <c r="K233" i="12"/>
  <c r="S233" i="12"/>
  <c r="AA233" i="12"/>
  <c r="L233" i="12"/>
  <c r="T233" i="12"/>
  <c r="AB233" i="12"/>
  <c r="M233" i="12"/>
  <c r="U233" i="12"/>
  <c r="AC233" i="12"/>
  <c r="F233" i="12"/>
  <c r="N233" i="12"/>
  <c r="V233" i="12"/>
  <c r="G233" i="12"/>
  <c r="O233" i="12"/>
  <c r="W233" i="12"/>
  <c r="H233" i="12"/>
  <c r="P233" i="12"/>
  <c r="X233" i="12"/>
  <c r="I233" i="12"/>
  <c r="Q233" i="12"/>
  <c r="Y233" i="12"/>
  <c r="CR225" i="12"/>
  <c r="J225" i="12"/>
  <c r="R225" i="12"/>
  <c r="Z225" i="12"/>
  <c r="K225" i="12"/>
  <c r="S225" i="12"/>
  <c r="AA225" i="12"/>
  <c r="L225" i="12"/>
  <c r="T225" i="12"/>
  <c r="AB225" i="12"/>
  <c r="M225" i="12"/>
  <c r="U225" i="12"/>
  <c r="AC225" i="12"/>
  <c r="F225" i="12"/>
  <c r="N225" i="12"/>
  <c r="V225" i="12"/>
  <c r="G225" i="12"/>
  <c r="O225" i="12"/>
  <c r="W225" i="12"/>
  <c r="H225" i="12"/>
  <c r="P225" i="12"/>
  <c r="X225" i="12"/>
  <c r="I225" i="12"/>
  <c r="Q225" i="12"/>
  <c r="Y225" i="12"/>
  <c r="CR217" i="12"/>
  <c r="J217" i="12"/>
  <c r="R217" i="12"/>
  <c r="Z217" i="12"/>
  <c r="K217" i="12"/>
  <c r="S217" i="12"/>
  <c r="AA217" i="12"/>
  <c r="L217" i="12"/>
  <c r="T217" i="12"/>
  <c r="AB217" i="12"/>
  <c r="M217" i="12"/>
  <c r="U217" i="12"/>
  <c r="AC217" i="12"/>
  <c r="F217" i="12"/>
  <c r="N217" i="12"/>
  <c r="V217" i="12"/>
  <c r="G217" i="12"/>
  <c r="O217" i="12"/>
  <c r="W217" i="12"/>
  <c r="H217" i="12"/>
  <c r="P217" i="12"/>
  <c r="X217" i="12"/>
  <c r="I217" i="12"/>
  <c r="Q217" i="12"/>
  <c r="Y217" i="12"/>
  <c r="CR209" i="12"/>
  <c r="J209" i="12"/>
  <c r="R209" i="12"/>
  <c r="Z209" i="12"/>
  <c r="K209" i="12"/>
  <c r="S209" i="12"/>
  <c r="AA209" i="12"/>
  <c r="L209" i="12"/>
  <c r="T209" i="12"/>
  <c r="AB209" i="12"/>
  <c r="M209" i="12"/>
  <c r="U209" i="12"/>
  <c r="AC209" i="12"/>
  <c r="F209" i="12"/>
  <c r="N209" i="12"/>
  <c r="V209" i="12"/>
  <c r="G209" i="12"/>
  <c r="O209" i="12"/>
  <c r="W209" i="12"/>
  <c r="H209" i="12"/>
  <c r="P209" i="12"/>
  <c r="X209" i="12"/>
  <c r="I209" i="12"/>
  <c r="Q209" i="12"/>
  <c r="Y209" i="12"/>
  <c r="CR201" i="12"/>
  <c r="L201" i="12"/>
  <c r="T201" i="12"/>
  <c r="AB201" i="12"/>
  <c r="M201" i="12"/>
  <c r="U201" i="12"/>
  <c r="AC201" i="12"/>
  <c r="H201" i="12"/>
  <c r="P201" i="12"/>
  <c r="X201" i="12"/>
  <c r="I201" i="12"/>
  <c r="Q201" i="12"/>
  <c r="Y201" i="12"/>
  <c r="S201" i="12"/>
  <c r="F201" i="12"/>
  <c r="V201" i="12"/>
  <c r="G201" i="12"/>
  <c r="W201" i="12"/>
  <c r="J201" i="12"/>
  <c r="Z201" i="12"/>
  <c r="K201" i="12"/>
  <c r="AA201" i="12"/>
  <c r="N201" i="12"/>
  <c r="O201" i="12"/>
  <c r="R201" i="12"/>
  <c r="CR193" i="12"/>
  <c r="L193" i="12"/>
  <c r="T193" i="12"/>
  <c r="AB193" i="12"/>
  <c r="M193" i="12"/>
  <c r="U193" i="12"/>
  <c r="AC193" i="12"/>
  <c r="H193" i="12"/>
  <c r="P193" i="12"/>
  <c r="X193" i="12"/>
  <c r="I193" i="12"/>
  <c r="Q193" i="12"/>
  <c r="Y193" i="12"/>
  <c r="S193" i="12"/>
  <c r="F193" i="12"/>
  <c r="V193" i="12"/>
  <c r="G193" i="12"/>
  <c r="W193" i="12"/>
  <c r="J193" i="12"/>
  <c r="Z193" i="12"/>
  <c r="K193" i="12"/>
  <c r="AA193" i="12"/>
  <c r="N193" i="12"/>
  <c r="O193" i="12"/>
  <c r="R193" i="12"/>
  <c r="CR185" i="12"/>
  <c r="J185" i="12"/>
  <c r="R185" i="12"/>
  <c r="Z185" i="12"/>
  <c r="K185" i="12"/>
  <c r="S185" i="12"/>
  <c r="AA185" i="12"/>
  <c r="L185" i="12"/>
  <c r="T185" i="12"/>
  <c r="AB185" i="12"/>
  <c r="M185" i="12"/>
  <c r="U185" i="12"/>
  <c r="AC185" i="12"/>
  <c r="F185" i="12"/>
  <c r="N185" i="12"/>
  <c r="V185" i="12"/>
  <c r="G185" i="12"/>
  <c r="O185" i="12"/>
  <c r="W185" i="12"/>
  <c r="H185" i="12"/>
  <c r="P185" i="12"/>
  <c r="X185" i="12"/>
  <c r="I185" i="12"/>
  <c r="Q185" i="12"/>
  <c r="Y185" i="12"/>
  <c r="CR177" i="12"/>
  <c r="J177" i="12"/>
  <c r="R177" i="12"/>
  <c r="Z177" i="12"/>
  <c r="K177" i="12"/>
  <c r="S177" i="12"/>
  <c r="AA177" i="12"/>
  <c r="L177" i="12"/>
  <c r="T177" i="12"/>
  <c r="AB177" i="12"/>
  <c r="M177" i="12"/>
  <c r="U177" i="12"/>
  <c r="AC177" i="12"/>
  <c r="F177" i="12"/>
  <c r="N177" i="12"/>
  <c r="V177" i="12"/>
  <c r="G177" i="12"/>
  <c r="O177" i="12"/>
  <c r="W177" i="12"/>
  <c r="H177" i="12"/>
  <c r="P177" i="12"/>
  <c r="X177" i="12"/>
  <c r="I177" i="12"/>
  <c r="Q177" i="12"/>
  <c r="Y177" i="12"/>
  <c r="CR169" i="12"/>
  <c r="J169" i="12"/>
  <c r="R169" i="12"/>
  <c r="Z169" i="12"/>
  <c r="K169" i="12"/>
  <c r="S169" i="12"/>
  <c r="AA169" i="12"/>
  <c r="L169" i="12"/>
  <c r="T169" i="12"/>
  <c r="AB169" i="12"/>
  <c r="M169" i="12"/>
  <c r="U169" i="12"/>
  <c r="AC169" i="12"/>
  <c r="F169" i="12"/>
  <c r="N169" i="12"/>
  <c r="V169" i="12"/>
  <c r="G169" i="12"/>
  <c r="O169" i="12"/>
  <c r="W169" i="12"/>
  <c r="H169" i="12"/>
  <c r="P169" i="12"/>
  <c r="X169" i="12"/>
  <c r="I169" i="12"/>
  <c r="Q169" i="12"/>
  <c r="Y169" i="12"/>
  <c r="CR161" i="12"/>
  <c r="J161" i="12"/>
  <c r="R161" i="12"/>
  <c r="Z161" i="12"/>
  <c r="K161" i="12"/>
  <c r="S161" i="12"/>
  <c r="AA161" i="12"/>
  <c r="L161" i="12"/>
  <c r="T161" i="12"/>
  <c r="AB161" i="12"/>
  <c r="M161" i="12"/>
  <c r="U161" i="12"/>
  <c r="AC161" i="12"/>
  <c r="F161" i="12"/>
  <c r="N161" i="12"/>
  <c r="V161" i="12"/>
  <c r="G161" i="12"/>
  <c r="O161" i="12"/>
  <c r="W161" i="12"/>
  <c r="H161" i="12"/>
  <c r="P161" i="12"/>
  <c r="X161" i="12"/>
  <c r="I161" i="12"/>
  <c r="Q161" i="12"/>
  <c r="Y161" i="12"/>
  <c r="CR153" i="12"/>
  <c r="J153" i="12"/>
  <c r="R153" i="12"/>
  <c r="Z153" i="12"/>
  <c r="K153" i="12"/>
  <c r="S153" i="12"/>
  <c r="AA153" i="12"/>
  <c r="L153" i="12"/>
  <c r="T153" i="12"/>
  <c r="AB153" i="12"/>
  <c r="M153" i="12"/>
  <c r="U153" i="12"/>
  <c r="AC153" i="12"/>
  <c r="F153" i="12"/>
  <c r="N153" i="12"/>
  <c r="V153" i="12"/>
  <c r="G153" i="12"/>
  <c r="O153" i="12"/>
  <c r="W153" i="12"/>
  <c r="H153" i="12"/>
  <c r="P153" i="12"/>
  <c r="X153" i="12"/>
  <c r="I153" i="12"/>
  <c r="Q153" i="12"/>
  <c r="Y153" i="12"/>
  <c r="CR145" i="12"/>
  <c r="I145" i="12"/>
  <c r="Q145" i="12"/>
  <c r="Y145" i="12"/>
  <c r="J145" i="12"/>
  <c r="R145" i="12"/>
  <c r="Z145" i="12"/>
  <c r="M145" i="12"/>
  <c r="U145" i="12"/>
  <c r="AC145" i="12"/>
  <c r="F145" i="12"/>
  <c r="N145" i="12"/>
  <c r="V145" i="12"/>
  <c r="L145" i="12"/>
  <c r="AB145" i="12"/>
  <c r="O145" i="12"/>
  <c r="P145" i="12"/>
  <c r="S145" i="12"/>
  <c r="T145" i="12"/>
  <c r="G145" i="12"/>
  <c r="W145" i="12"/>
  <c r="H145" i="12"/>
  <c r="X145" i="12"/>
  <c r="K145" i="12"/>
  <c r="AA145" i="12"/>
  <c r="CR137" i="12"/>
  <c r="G137" i="12"/>
  <c r="O137" i="12"/>
  <c r="W137" i="12"/>
  <c r="H137" i="12"/>
  <c r="P137" i="12"/>
  <c r="X137" i="12"/>
  <c r="I137" i="12"/>
  <c r="Q137" i="12"/>
  <c r="Y137" i="12"/>
  <c r="J137" i="12"/>
  <c r="R137" i="12"/>
  <c r="Z137" i="12"/>
  <c r="K137" i="12"/>
  <c r="S137" i="12"/>
  <c r="AA137" i="12"/>
  <c r="L137" i="12"/>
  <c r="T137" i="12"/>
  <c r="AB137" i="12"/>
  <c r="M137" i="12"/>
  <c r="U137" i="12"/>
  <c r="AC137" i="12"/>
  <c r="F137" i="12"/>
  <c r="N137" i="12"/>
  <c r="V137" i="12"/>
  <c r="CR129" i="12"/>
  <c r="G129" i="12"/>
  <c r="O129" i="12"/>
  <c r="W129" i="12"/>
  <c r="H129" i="12"/>
  <c r="P129" i="12"/>
  <c r="X129" i="12"/>
  <c r="I129" i="12"/>
  <c r="Q129" i="12"/>
  <c r="Y129" i="12"/>
  <c r="J129" i="12"/>
  <c r="R129" i="12"/>
  <c r="Z129" i="12"/>
  <c r="K129" i="12"/>
  <c r="S129" i="12"/>
  <c r="AA129" i="12"/>
  <c r="L129" i="12"/>
  <c r="T129" i="12"/>
  <c r="AB129" i="12"/>
  <c r="M129" i="12"/>
  <c r="U129" i="12"/>
  <c r="AC129" i="12"/>
  <c r="F129" i="12"/>
  <c r="N129" i="12"/>
  <c r="V129" i="12"/>
  <c r="CR121" i="12"/>
  <c r="J121" i="12"/>
  <c r="R121" i="12"/>
  <c r="Z121" i="12"/>
  <c r="L121" i="12"/>
  <c r="T121" i="12"/>
  <c r="AB121" i="12"/>
  <c r="M121" i="12"/>
  <c r="U121" i="12"/>
  <c r="AC121" i="12"/>
  <c r="F121" i="12"/>
  <c r="N121" i="12"/>
  <c r="V121" i="12"/>
  <c r="G121" i="12"/>
  <c r="O121" i="12"/>
  <c r="W121" i="12"/>
  <c r="H121" i="12"/>
  <c r="P121" i="12"/>
  <c r="X121" i="12"/>
  <c r="I121" i="12"/>
  <c r="K121" i="12"/>
  <c r="Q121" i="12"/>
  <c r="S121" i="12"/>
  <c r="Y121" i="12"/>
  <c r="AA121" i="12"/>
  <c r="CR113" i="12"/>
  <c r="J113" i="12"/>
  <c r="R113" i="12"/>
  <c r="Z113" i="12"/>
  <c r="K113" i="12"/>
  <c r="S113" i="12"/>
  <c r="AA113" i="12"/>
  <c r="L113" i="12"/>
  <c r="T113" i="12"/>
  <c r="AB113" i="12"/>
  <c r="M113" i="12"/>
  <c r="U113" i="12"/>
  <c r="AC113" i="12"/>
  <c r="F113" i="12"/>
  <c r="N113" i="12"/>
  <c r="V113" i="12"/>
  <c r="G113" i="12"/>
  <c r="O113" i="12"/>
  <c r="W113" i="12"/>
  <c r="H113" i="12"/>
  <c r="P113" i="12"/>
  <c r="X113" i="12"/>
  <c r="I113" i="12"/>
  <c r="Q113" i="12"/>
  <c r="Y113" i="12"/>
  <c r="CR105" i="12"/>
  <c r="F105" i="12"/>
  <c r="N105" i="12"/>
  <c r="V105" i="12"/>
  <c r="H105" i="12"/>
  <c r="P105" i="12"/>
  <c r="X105" i="12"/>
  <c r="K105" i="12"/>
  <c r="U105" i="12"/>
  <c r="L105" i="12"/>
  <c r="W105" i="12"/>
  <c r="M105" i="12"/>
  <c r="Y105" i="12"/>
  <c r="O105" i="12"/>
  <c r="Z105" i="12"/>
  <c r="Q105" i="12"/>
  <c r="AA105" i="12"/>
  <c r="G105" i="12"/>
  <c r="R105" i="12"/>
  <c r="AB105" i="12"/>
  <c r="I105" i="12"/>
  <c r="S105" i="12"/>
  <c r="AC105" i="12"/>
  <c r="J105" i="12"/>
  <c r="T105" i="12"/>
  <c r="CR97" i="12"/>
  <c r="I97" i="12"/>
  <c r="Q97" i="12"/>
  <c r="Y97" i="12"/>
  <c r="K97" i="12"/>
  <c r="S97" i="12"/>
  <c r="AA97" i="12"/>
  <c r="L97" i="12"/>
  <c r="T97" i="12"/>
  <c r="AB97" i="12"/>
  <c r="M97" i="12"/>
  <c r="U97" i="12"/>
  <c r="AC97" i="12"/>
  <c r="F97" i="12"/>
  <c r="N97" i="12"/>
  <c r="V97" i="12"/>
  <c r="H97" i="12"/>
  <c r="P97" i="12"/>
  <c r="X97" i="12"/>
  <c r="Z97" i="12"/>
  <c r="G97" i="12"/>
  <c r="J97" i="12"/>
  <c r="O97" i="12"/>
  <c r="R97" i="12"/>
  <c r="W97" i="12"/>
  <c r="CR89" i="12"/>
  <c r="I89" i="12"/>
  <c r="Q89" i="12"/>
  <c r="Y89" i="12"/>
  <c r="K89" i="12"/>
  <c r="S89" i="12"/>
  <c r="AA89" i="12"/>
  <c r="L89" i="12"/>
  <c r="T89" i="12"/>
  <c r="AB89" i="12"/>
  <c r="M89" i="12"/>
  <c r="U89" i="12"/>
  <c r="AC89" i="12"/>
  <c r="F89" i="12"/>
  <c r="N89" i="12"/>
  <c r="V89" i="12"/>
  <c r="H89" i="12"/>
  <c r="P89" i="12"/>
  <c r="X89" i="12"/>
  <c r="Z89" i="12"/>
  <c r="G89" i="12"/>
  <c r="J89" i="12"/>
  <c r="O89" i="12"/>
  <c r="R89" i="12"/>
  <c r="W89" i="12"/>
  <c r="CR81" i="12"/>
  <c r="K81" i="12"/>
  <c r="S81" i="12"/>
  <c r="AA81" i="12"/>
  <c r="M81" i="12"/>
  <c r="U81" i="12"/>
  <c r="AC81" i="12"/>
  <c r="F81" i="12"/>
  <c r="N81" i="12"/>
  <c r="V81" i="12"/>
  <c r="G81" i="12"/>
  <c r="O81" i="12"/>
  <c r="W81" i="12"/>
  <c r="H81" i="12"/>
  <c r="P81" i="12"/>
  <c r="X81" i="12"/>
  <c r="T81" i="12"/>
  <c r="Z81" i="12"/>
  <c r="I81" i="12"/>
  <c r="AB81" i="12"/>
  <c r="J81" i="12"/>
  <c r="L81" i="12"/>
  <c r="R81" i="12"/>
  <c r="Q81" i="12"/>
  <c r="Y81" i="12"/>
  <c r="CR240" i="12"/>
  <c r="J240" i="12"/>
  <c r="R240" i="12"/>
  <c r="Z240" i="12"/>
  <c r="K240" i="12"/>
  <c r="S240" i="12"/>
  <c r="AA240" i="12"/>
  <c r="L240" i="12"/>
  <c r="T240" i="12"/>
  <c r="AB240" i="12"/>
  <c r="M240" i="12"/>
  <c r="U240" i="12"/>
  <c r="AC240" i="12"/>
  <c r="F240" i="12"/>
  <c r="N240" i="12"/>
  <c r="V240" i="12"/>
  <c r="G240" i="12"/>
  <c r="O240" i="12"/>
  <c r="W240" i="12"/>
  <c r="H240" i="12"/>
  <c r="P240" i="12"/>
  <c r="X240" i="12"/>
  <c r="I240" i="12"/>
  <c r="Q240" i="12"/>
  <c r="Y240" i="12"/>
  <c r="CR216" i="12"/>
  <c r="J216" i="12"/>
  <c r="R216" i="12"/>
  <c r="Z216" i="12"/>
  <c r="K216" i="12"/>
  <c r="S216" i="12"/>
  <c r="AA216" i="12"/>
  <c r="L216" i="12"/>
  <c r="T216" i="12"/>
  <c r="AB216" i="12"/>
  <c r="M216" i="12"/>
  <c r="U216" i="12"/>
  <c r="AC216" i="12"/>
  <c r="F216" i="12"/>
  <c r="N216" i="12"/>
  <c r="V216" i="12"/>
  <c r="G216" i="12"/>
  <c r="O216" i="12"/>
  <c r="W216" i="12"/>
  <c r="H216" i="12"/>
  <c r="P216" i="12"/>
  <c r="X216" i="12"/>
  <c r="I216" i="12"/>
  <c r="Q216" i="12"/>
  <c r="Y216" i="12"/>
  <c r="CR200" i="12"/>
  <c r="L200" i="12"/>
  <c r="T200" i="12"/>
  <c r="AB200" i="12"/>
  <c r="M200" i="12"/>
  <c r="U200" i="12"/>
  <c r="AC200" i="12"/>
  <c r="H200" i="12"/>
  <c r="P200" i="12"/>
  <c r="X200" i="12"/>
  <c r="I200" i="12"/>
  <c r="Q200" i="12"/>
  <c r="Y200" i="12"/>
  <c r="K200" i="12"/>
  <c r="AA200" i="12"/>
  <c r="N200" i="12"/>
  <c r="O200" i="12"/>
  <c r="R200" i="12"/>
  <c r="S200" i="12"/>
  <c r="F200" i="12"/>
  <c r="V200" i="12"/>
  <c r="G200" i="12"/>
  <c r="W200" i="12"/>
  <c r="J200" i="12"/>
  <c r="Z200" i="12"/>
  <c r="CR192" i="12"/>
  <c r="L192" i="12"/>
  <c r="T192" i="12"/>
  <c r="AB192" i="12"/>
  <c r="M192" i="12"/>
  <c r="U192" i="12"/>
  <c r="AC192" i="12"/>
  <c r="H192" i="12"/>
  <c r="P192" i="12"/>
  <c r="X192" i="12"/>
  <c r="I192" i="12"/>
  <c r="Q192" i="12"/>
  <c r="Y192" i="12"/>
  <c r="K192" i="12"/>
  <c r="AA192" i="12"/>
  <c r="N192" i="12"/>
  <c r="O192" i="12"/>
  <c r="R192" i="12"/>
  <c r="S192" i="12"/>
  <c r="F192" i="12"/>
  <c r="V192" i="12"/>
  <c r="G192" i="12"/>
  <c r="W192" i="12"/>
  <c r="J192" i="12"/>
  <c r="Z192" i="12"/>
  <c r="CR184" i="12"/>
  <c r="J184" i="12"/>
  <c r="R184" i="12"/>
  <c r="Z184" i="12"/>
  <c r="K184" i="12"/>
  <c r="S184" i="12"/>
  <c r="AA184" i="12"/>
  <c r="L184" i="12"/>
  <c r="T184" i="12"/>
  <c r="AB184" i="12"/>
  <c r="M184" i="12"/>
  <c r="U184" i="12"/>
  <c r="AC184" i="12"/>
  <c r="F184" i="12"/>
  <c r="N184" i="12"/>
  <c r="V184" i="12"/>
  <c r="G184" i="12"/>
  <c r="O184" i="12"/>
  <c r="W184" i="12"/>
  <c r="H184" i="12"/>
  <c r="P184" i="12"/>
  <c r="X184" i="12"/>
  <c r="I184" i="12"/>
  <c r="Q184" i="12"/>
  <c r="Y184" i="12"/>
  <c r="CR176" i="12"/>
  <c r="J176" i="12"/>
  <c r="R176" i="12"/>
  <c r="Z176" i="12"/>
  <c r="K176" i="12"/>
  <c r="S176" i="12"/>
  <c r="AA176" i="12"/>
  <c r="L176" i="12"/>
  <c r="T176" i="12"/>
  <c r="AB176" i="12"/>
  <c r="M176" i="12"/>
  <c r="U176" i="12"/>
  <c r="AC176" i="12"/>
  <c r="F176" i="12"/>
  <c r="N176" i="12"/>
  <c r="V176" i="12"/>
  <c r="G176" i="12"/>
  <c r="O176" i="12"/>
  <c r="W176" i="12"/>
  <c r="H176" i="12"/>
  <c r="P176" i="12"/>
  <c r="X176" i="12"/>
  <c r="I176" i="12"/>
  <c r="Q176" i="12"/>
  <c r="Y176" i="12"/>
  <c r="CR168" i="12"/>
  <c r="J168" i="12"/>
  <c r="R168" i="12"/>
  <c r="Z168" i="12"/>
  <c r="K168" i="12"/>
  <c r="S168" i="12"/>
  <c r="AA168" i="12"/>
  <c r="L168" i="12"/>
  <c r="T168" i="12"/>
  <c r="AB168" i="12"/>
  <c r="M168" i="12"/>
  <c r="U168" i="12"/>
  <c r="AC168" i="12"/>
  <c r="F168" i="12"/>
  <c r="N168" i="12"/>
  <c r="V168" i="12"/>
  <c r="G168" i="12"/>
  <c r="O168" i="12"/>
  <c r="W168" i="12"/>
  <c r="H168" i="12"/>
  <c r="P168" i="12"/>
  <c r="X168" i="12"/>
  <c r="I168" i="12"/>
  <c r="Q168" i="12"/>
  <c r="Y168" i="12"/>
  <c r="CR160" i="12"/>
  <c r="J160" i="12"/>
  <c r="R160" i="12"/>
  <c r="Z160" i="12"/>
  <c r="K160" i="12"/>
  <c r="S160" i="12"/>
  <c r="AA160" i="12"/>
  <c r="L160" i="12"/>
  <c r="T160" i="12"/>
  <c r="AB160" i="12"/>
  <c r="M160" i="12"/>
  <c r="U160" i="12"/>
  <c r="AC160" i="12"/>
  <c r="F160" i="12"/>
  <c r="N160" i="12"/>
  <c r="V160" i="12"/>
  <c r="G160" i="12"/>
  <c r="O160" i="12"/>
  <c r="W160" i="12"/>
  <c r="H160" i="12"/>
  <c r="P160" i="12"/>
  <c r="X160" i="12"/>
  <c r="I160" i="12"/>
  <c r="Q160" i="12"/>
  <c r="Y160" i="12"/>
  <c r="CR152" i="12"/>
  <c r="J152" i="12"/>
  <c r="R152" i="12"/>
  <c r="Z152" i="12"/>
  <c r="K152" i="12"/>
  <c r="S152" i="12"/>
  <c r="AA152" i="12"/>
  <c r="L152" i="12"/>
  <c r="T152" i="12"/>
  <c r="AB152" i="12"/>
  <c r="M152" i="12"/>
  <c r="U152" i="12"/>
  <c r="AC152" i="12"/>
  <c r="F152" i="12"/>
  <c r="N152" i="12"/>
  <c r="V152" i="12"/>
  <c r="G152" i="12"/>
  <c r="O152" i="12"/>
  <c r="W152" i="12"/>
  <c r="H152" i="12"/>
  <c r="P152" i="12"/>
  <c r="X152" i="12"/>
  <c r="I152" i="12"/>
  <c r="Q152" i="12"/>
  <c r="Y152" i="12"/>
  <c r="CR239" i="12"/>
  <c r="J239" i="12"/>
  <c r="R239" i="12"/>
  <c r="Z239" i="12"/>
  <c r="K239" i="12"/>
  <c r="S239" i="12"/>
  <c r="AA239" i="12"/>
  <c r="L239" i="12"/>
  <c r="T239" i="12"/>
  <c r="AB239" i="12"/>
  <c r="M239" i="12"/>
  <c r="U239" i="12"/>
  <c r="AC239" i="12"/>
  <c r="F239" i="12"/>
  <c r="N239" i="12"/>
  <c r="V239" i="12"/>
  <c r="G239" i="12"/>
  <c r="O239" i="12"/>
  <c r="W239" i="12"/>
  <c r="H239" i="12"/>
  <c r="P239" i="12"/>
  <c r="X239" i="12"/>
  <c r="I239" i="12"/>
  <c r="Q239" i="12"/>
  <c r="Y239" i="12"/>
  <c r="CR231" i="12"/>
  <c r="J231" i="12"/>
  <c r="R231" i="12"/>
  <c r="Z231" i="12"/>
  <c r="K231" i="12"/>
  <c r="S231" i="12"/>
  <c r="AA231" i="12"/>
  <c r="L231" i="12"/>
  <c r="T231" i="12"/>
  <c r="AB231" i="12"/>
  <c r="M231" i="12"/>
  <c r="U231" i="12"/>
  <c r="AC231" i="12"/>
  <c r="F231" i="12"/>
  <c r="N231" i="12"/>
  <c r="V231" i="12"/>
  <c r="G231" i="12"/>
  <c r="O231" i="12"/>
  <c r="W231" i="12"/>
  <c r="H231" i="12"/>
  <c r="P231" i="12"/>
  <c r="X231" i="12"/>
  <c r="I231" i="12"/>
  <c r="Q231" i="12"/>
  <c r="Y231" i="12"/>
  <c r="CR223" i="12"/>
  <c r="J223" i="12"/>
  <c r="R223" i="12"/>
  <c r="Z223" i="12"/>
  <c r="K223" i="12"/>
  <c r="S223" i="12"/>
  <c r="AA223" i="12"/>
  <c r="L223" i="12"/>
  <c r="T223" i="12"/>
  <c r="AB223" i="12"/>
  <c r="M223" i="12"/>
  <c r="U223" i="12"/>
  <c r="AC223" i="12"/>
  <c r="F223" i="12"/>
  <c r="N223" i="12"/>
  <c r="V223" i="12"/>
  <c r="G223" i="12"/>
  <c r="O223" i="12"/>
  <c r="W223" i="12"/>
  <c r="H223" i="12"/>
  <c r="P223" i="12"/>
  <c r="X223" i="12"/>
  <c r="I223" i="12"/>
  <c r="Q223" i="12"/>
  <c r="Y223" i="12"/>
  <c r="CR215" i="12"/>
  <c r="J215" i="12"/>
  <c r="R215" i="12"/>
  <c r="Z215" i="12"/>
  <c r="K215" i="12"/>
  <c r="S215" i="12"/>
  <c r="AA215" i="12"/>
  <c r="L215" i="12"/>
  <c r="T215" i="12"/>
  <c r="AB215" i="12"/>
  <c r="M215" i="12"/>
  <c r="U215" i="12"/>
  <c r="AC215" i="12"/>
  <c r="F215" i="12"/>
  <c r="N215" i="12"/>
  <c r="V215" i="12"/>
  <c r="G215" i="12"/>
  <c r="O215" i="12"/>
  <c r="W215" i="12"/>
  <c r="H215" i="12"/>
  <c r="P215" i="12"/>
  <c r="X215" i="12"/>
  <c r="I215" i="12"/>
  <c r="Q215" i="12"/>
  <c r="Y215" i="12"/>
  <c r="CR207" i="12"/>
  <c r="J207" i="12"/>
  <c r="R207" i="12"/>
  <c r="Z207" i="12"/>
  <c r="K207" i="12"/>
  <c r="S207" i="12"/>
  <c r="AA207" i="12"/>
  <c r="L207" i="12"/>
  <c r="T207" i="12"/>
  <c r="AB207" i="12"/>
  <c r="M207" i="12"/>
  <c r="U207" i="12"/>
  <c r="AC207" i="12"/>
  <c r="F207" i="12"/>
  <c r="N207" i="12"/>
  <c r="V207" i="12"/>
  <c r="G207" i="12"/>
  <c r="O207" i="12"/>
  <c r="W207" i="12"/>
  <c r="H207" i="12"/>
  <c r="P207" i="12"/>
  <c r="X207" i="12"/>
  <c r="I207" i="12"/>
  <c r="Q207" i="12"/>
  <c r="Y207" i="12"/>
  <c r="CR199" i="12"/>
  <c r="L199" i="12"/>
  <c r="T199" i="12"/>
  <c r="AB199" i="12"/>
  <c r="M199" i="12"/>
  <c r="U199" i="12"/>
  <c r="AC199" i="12"/>
  <c r="H199" i="12"/>
  <c r="P199" i="12"/>
  <c r="X199" i="12"/>
  <c r="I199" i="12"/>
  <c r="Q199" i="12"/>
  <c r="Y199" i="12"/>
  <c r="S199" i="12"/>
  <c r="F199" i="12"/>
  <c r="V199" i="12"/>
  <c r="G199" i="12"/>
  <c r="W199" i="12"/>
  <c r="J199" i="12"/>
  <c r="Z199" i="12"/>
  <c r="K199" i="12"/>
  <c r="AA199" i="12"/>
  <c r="N199" i="12"/>
  <c r="O199" i="12"/>
  <c r="R199" i="12"/>
  <c r="CR191" i="12"/>
  <c r="J191" i="12"/>
  <c r="R191" i="12"/>
  <c r="K191" i="12"/>
  <c r="S191" i="12"/>
  <c r="L191" i="12"/>
  <c r="T191" i="12"/>
  <c r="AB191" i="12"/>
  <c r="M191" i="12"/>
  <c r="U191" i="12"/>
  <c r="AC191" i="12"/>
  <c r="F191" i="12"/>
  <c r="G191" i="12"/>
  <c r="O191" i="12"/>
  <c r="H191" i="12"/>
  <c r="P191" i="12"/>
  <c r="X191" i="12"/>
  <c r="I191" i="12"/>
  <c r="Q191" i="12"/>
  <c r="Y191" i="12"/>
  <c r="N191" i="12"/>
  <c r="V191" i="12"/>
  <c r="W191" i="12"/>
  <c r="Z191" i="12"/>
  <c r="AA191" i="12"/>
  <c r="CR183" i="12"/>
  <c r="J183" i="12"/>
  <c r="R183" i="12"/>
  <c r="Z183" i="12"/>
  <c r="K183" i="12"/>
  <c r="S183" i="12"/>
  <c r="AA183" i="12"/>
  <c r="L183" i="12"/>
  <c r="T183" i="12"/>
  <c r="AB183" i="12"/>
  <c r="M183" i="12"/>
  <c r="U183" i="12"/>
  <c r="AC183" i="12"/>
  <c r="F183" i="12"/>
  <c r="N183" i="12"/>
  <c r="V183" i="12"/>
  <c r="G183" i="12"/>
  <c r="O183" i="12"/>
  <c r="W183" i="12"/>
  <c r="H183" i="12"/>
  <c r="P183" i="12"/>
  <c r="X183" i="12"/>
  <c r="I183" i="12"/>
  <c r="Q183" i="12"/>
  <c r="Y183" i="12"/>
  <c r="CR175" i="12"/>
  <c r="J175" i="12"/>
  <c r="R175" i="12"/>
  <c r="Z175" i="12"/>
  <c r="K175" i="12"/>
  <c r="S175" i="12"/>
  <c r="AA175" i="12"/>
  <c r="L175" i="12"/>
  <c r="T175" i="12"/>
  <c r="AB175" i="12"/>
  <c r="M175" i="12"/>
  <c r="U175" i="12"/>
  <c r="AC175" i="12"/>
  <c r="F175" i="12"/>
  <c r="N175" i="12"/>
  <c r="V175" i="12"/>
  <c r="G175" i="12"/>
  <c r="O175" i="12"/>
  <c r="W175" i="12"/>
  <c r="H175" i="12"/>
  <c r="P175" i="12"/>
  <c r="X175" i="12"/>
  <c r="I175" i="12"/>
  <c r="Q175" i="12"/>
  <c r="Y175" i="12"/>
  <c r="CR241" i="12"/>
  <c r="J241" i="12"/>
  <c r="R241" i="12"/>
  <c r="Z241" i="12"/>
  <c r="K241" i="12"/>
  <c r="S241" i="12"/>
  <c r="AA241" i="12"/>
  <c r="L241" i="12"/>
  <c r="T241" i="12"/>
  <c r="AB241" i="12"/>
  <c r="M241" i="12"/>
  <c r="U241" i="12"/>
  <c r="AC241" i="12"/>
  <c r="F241" i="12"/>
  <c r="N241" i="12"/>
  <c r="V241" i="12"/>
  <c r="G241" i="12"/>
  <c r="O241" i="12"/>
  <c r="W241" i="12"/>
  <c r="H241" i="12"/>
  <c r="P241" i="12"/>
  <c r="X241" i="12"/>
  <c r="I241" i="12"/>
  <c r="Q241" i="12"/>
  <c r="Y241" i="12"/>
  <c r="CR232" i="12"/>
  <c r="J232" i="12"/>
  <c r="R232" i="12"/>
  <c r="Z232" i="12"/>
  <c r="K232" i="12"/>
  <c r="S232" i="12"/>
  <c r="AA232" i="12"/>
  <c r="L232" i="12"/>
  <c r="T232" i="12"/>
  <c r="AB232" i="12"/>
  <c r="M232" i="12"/>
  <c r="U232" i="12"/>
  <c r="AC232" i="12"/>
  <c r="F232" i="12"/>
  <c r="N232" i="12"/>
  <c r="V232" i="12"/>
  <c r="G232" i="12"/>
  <c r="O232" i="12"/>
  <c r="W232" i="12"/>
  <c r="H232" i="12"/>
  <c r="P232" i="12"/>
  <c r="X232" i="12"/>
  <c r="I232" i="12"/>
  <c r="Q232" i="12"/>
  <c r="Y232" i="12"/>
  <c r="CR208" i="12"/>
  <c r="J208" i="12"/>
  <c r="R208" i="12"/>
  <c r="Z208" i="12"/>
  <c r="K208" i="12"/>
  <c r="S208" i="12"/>
  <c r="AA208" i="12"/>
  <c r="L208" i="12"/>
  <c r="T208" i="12"/>
  <c r="AB208" i="12"/>
  <c r="M208" i="12"/>
  <c r="U208" i="12"/>
  <c r="AC208" i="12"/>
  <c r="F208" i="12"/>
  <c r="N208" i="12"/>
  <c r="V208" i="12"/>
  <c r="G208" i="12"/>
  <c r="O208" i="12"/>
  <c r="W208" i="12"/>
  <c r="H208" i="12"/>
  <c r="P208" i="12"/>
  <c r="X208" i="12"/>
  <c r="I208" i="12"/>
  <c r="Q208" i="12"/>
  <c r="Y208" i="12"/>
  <c r="CR238" i="12"/>
  <c r="J238" i="12"/>
  <c r="R238" i="12"/>
  <c r="Z238" i="12"/>
  <c r="K238" i="12"/>
  <c r="S238" i="12"/>
  <c r="AA238" i="12"/>
  <c r="L238" i="12"/>
  <c r="T238" i="12"/>
  <c r="AB238" i="12"/>
  <c r="M238" i="12"/>
  <c r="U238" i="12"/>
  <c r="AC238" i="12"/>
  <c r="F238" i="12"/>
  <c r="N238" i="12"/>
  <c r="V238" i="12"/>
  <c r="G238" i="12"/>
  <c r="O238" i="12"/>
  <c r="W238" i="12"/>
  <c r="H238" i="12"/>
  <c r="P238" i="12"/>
  <c r="X238" i="12"/>
  <c r="I238" i="12"/>
  <c r="Q238" i="12"/>
  <c r="Y238" i="12"/>
  <c r="CR230" i="12"/>
  <c r="J230" i="12"/>
  <c r="R230" i="12"/>
  <c r="Z230" i="12"/>
  <c r="K230" i="12"/>
  <c r="S230" i="12"/>
  <c r="AA230" i="12"/>
  <c r="L230" i="12"/>
  <c r="T230" i="12"/>
  <c r="AB230" i="12"/>
  <c r="M230" i="12"/>
  <c r="U230" i="12"/>
  <c r="AC230" i="12"/>
  <c r="F230" i="12"/>
  <c r="N230" i="12"/>
  <c r="V230" i="12"/>
  <c r="G230" i="12"/>
  <c r="O230" i="12"/>
  <c r="W230" i="12"/>
  <c r="H230" i="12"/>
  <c r="P230" i="12"/>
  <c r="X230" i="12"/>
  <c r="I230" i="12"/>
  <c r="Q230" i="12"/>
  <c r="Y230" i="12"/>
  <c r="CR222" i="12"/>
  <c r="J222" i="12"/>
  <c r="R222" i="12"/>
  <c r="Z222" i="12"/>
  <c r="K222" i="12"/>
  <c r="S222" i="12"/>
  <c r="AA222" i="12"/>
  <c r="L222" i="12"/>
  <c r="T222" i="12"/>
  <c r="AB222" i="12"/>
  <c r="M222" i="12"/>
  <c r="U222" i="12"/>
  <c r="AC222" i="12"/>
  <c r="F222" i="12"/>
  <c r="N222" i="12"/>
  <c r="V222" i="12"/>
  <c r="G222" i="12"/>
  <c r="O222" i="12"/>
  <c r="W222" i="12"/>
  <c r="H222" i="12"/>
  <c r="P222" i="12"/>
  <c r="X222" i="12"/>
  <c r="I222" i="12"/>
  <c r="Q222" i="12"/>
  <c r="Y222" i="12"/>
  <c r="CR214" i="12"/>
  <c r="J214" i="12"/>
  <c r="R214" i="12"/>
  <c r="Z214" i="12"/>
  <c r="K214" i="12"/>
  <c r="S214" i="12"/>
  <c r="AA214" i="12"/>
  <c r="L214" i="12"/>
  <c r="T214" i="12"/>
  <c r="AB214" i="12"/>
  <c r="M214" i="12"/>
  <c r="U214" i="12"/>
  <c r="AC214" i="12"/>
  <c r="F214" i="12"/>
  <c r="N214" i="12"/>
  <c r="V214" i="12"/>
  <c r="G214" i="12"/>
  <c r="O214" i="12"/>
  <c r="W214" i="12"/>
  <c r="H214" i="12"/>
  <c r="P214" i="12"/>
  <c r="X214" i="12"/>
  <c r="I214" i="12"/>
  <c r="Q214" i="12"/>
  <c r="Y214" i="12"/>
  <c r="CR206" i="12"/>
  <c r="J206" i="12"/>
  <c r="R206" i="12"/>
  <c r="Z206" i="12"/>
  <c r="K206" i="12"/>
  <c r="S206" i="12"/>
  <c r="AA206" i="12"/>
  <c r="L206" i="12"/>
  <c r="T206" i="12"/>
  <c r="AB206" i="12"/>
  <c r="M206" i="12"/>
  <c r="U206" i="12"/>
  <c r="AC206" i="12"/>
  <c r="F206" i="12"/>
  <c r="N206" i="12"/>
  <c r="V206" i="12"/>
  <c r="G206" i="12"/>
  <c r="O206" i="12"/>
  <c r="W206" i="12"/>
  <c r="H206" i="12"/>
  <c r="P206" i="12"/>
  <c r="X206" i="12"/>
  <c r="I206" i="12"/>
  <c r="Q206" i="12"/>
  <c r="Y206" i="12"/>
  <c r="CR198" i="12"/>
  <c r="L198" i="12"/>
  <c r="T198" i="12"/>
  <c r="AB198" i="12"/>
  <c r="M198" i="12"/>
  <c r="U198" i="12"/>
  <c r="AC198" i="12"/>
  <c r="H198" i="12"/>
  <c r="P198" i="12"/>
  <c r="X198" i="12"/>
  <c r="I198" i="12"/>
  <c r="Q198" i="12"/>
  <c r="Y198" i="12"/>
  <c r="K198" i="12"/>
  <c r="AA198" i="12"/>
  <c r="N198" i="12"/>
  <c r="O198" i="12"/>
  <c r="R198" i="12"/>
  <c r="S198" i="12"/>
  <c r="F198" i="12"/>
  <c r="V198" i="12"/>
  <c r="G198" i="12"/>
  <c r="W198" i="12"/>
  <c r="J198" i="12"/>
  <c r="Z198" i="12"/>
  <c r="CR190" i="12"/>
  <c r="J190" i="12"/>
  <c r="R190" i="12"/>
  <c r="Z190" i="12"/>
  <c r="K190" i="12"/>
  <c r="S190" i="12"/>
  <c r="AA190" i="12"/>
  <c r="L190" i="12"/>
  <c r="T190" i="12"/>
  <c r="AB190" i="12"/>
  <c r="M190" i="12"/>
  <c r="U190" i="12"/>
  <c r="AC190" i="12"/>
  <c r="F190" i="12"/>
  <c r="N190" i="12"/>
  <c r="V190" i="12"/>
  <c r="G190" i="12"/>
  <c r="O190" i="12"/>
  <c r="W190" i="12"/>
  <c r="H190" i="12"/>
  <c r="P190" i="12"/>
  <c r="X190" i="12"/>
  <c r="I190" i="12"/>
  <c r="Q190" i="12"/>
  <c r="Y190" i="12"/>
  <c r="CR182" i="12"/>
  <c r="J182" i="12"/>
  <c r="R182" i="12"/>
  <c r="Z182" i="12"/>
  <c r="K182" i="12"/>
  <c r="S182" i="12"/>
  <c r="AA182" i="12"/>
  <c r="L182" i="12"/>
  <c r="T182" i="12"/>
  <c r="AB182" i="12"/>
  <c r="M182" i="12"/>
  <c r="U182" i="12"/>
  <c r="AC182" i="12"/>
  <c r="F182" i="12"/>
  <c r="N182" i="12"/>
  <c r="V182" i="12"/>
  <c r="G182" i="12"/>
  <c r="O182" i="12"/>
  <c r="W182" i="12"/>
  <c r="H182" i="12"/>
  <c r="P182" i="12"/>
  <c r="X182" i="12"/>
  <c r="I182" i="12"/>
  <c r="Q182" i="12"/>
  <c r="Y182" i="12"/>
  <c r="CR174" i="12"/>
  <c r="J174" i="12"/>
  <c r="R174" i="12"/>
  <c r="Z174" i="12"/>
  <c r="K174" i="12"/>
  <c r="S174" i="12"/>
  <c r="AA174" i="12"/>
  <c r="L174" i="12"/>
  <c r="T174" i="12"/>
  <c r="AB174" i="12"/>
  <c r="M174" i="12"/>
  <c r="U174" i="12"/>
  <c r="AC174" i="12"/>
  <c r="F174" i="12"/>
  <c r="N174" i="12"/>
  <c r="V174" i="12"/>
  <c r="G174" i="12"/>
  <c r="O174" i="12"/>
  <c r="W174" i="12"/>
  <c r="H174" i="12"/>
  <c r="P174" i="12"/>
  <c r="X174" i="12"/>
  <c r="I174" i="12"/>
  <c r="Q174" i="12"/>
  <c r="Y174" i="12"/>
  <c r="CR224" i="12"/>
  <c r="J224" i="12"/>
  <c r="R224" i="12"/>
  <c r="Z224" i="12"/>
  <c r="K224" i="12"/>
  <c r="S224" i="12"/>
  <c r="AA224" i="12"/>
  <c r="L224" i="12"/>
  <c r="T224" i="12"/>
  <c r="AB224" i="12"/>
  <c r="M224" i="12"/>
  <c r="U224" i="12"/>
  <c r="AC224" i="12"/>
  <c r="F224" i="12"/>
  <c r="N224" i="12"/>
  <c r="V224" i="12"/>
  <c r="G224" i="12"/>
  <c r="O224" i="12"/>
  <c r="W224" i="12"/>
  <c r="H224" i="12"/>
  <c r="P224" i="12"/>
  <c r="X224" i="12"/>
  <c r="I224" i="12"/>
  <c r="Q224" i="12"/>
  <c r="Y224" i="12"/>
  <c r="CR237" i="12"/>
  <c r="J237" i="12"/>
  <c r="R237" i="12"/>
  <c r="Z237" i="12"/>
  <c r="K237" i="12"/>
  <c r="S237" i="12"/>
  <c r="AA237" i="12"/>
  <c r="L237" i="12"/>
  <c r="T237" i="12"/>
  <c r="AB237" i="12"/>
  <c r="M237" i="12"/>
  <c r="U237" i="12"/>
  <c r="AC237" i="12"/>
  <c r="F237" i="12"/>
  <c r="N237" i="12"/>
  <c r="V237" i="12"/>
  <c r="G237" i="12"/>
  <c r="O237" i="12"/>
  <c r="W237" i="12"/>
  <c r="H237" i="12"/>
  <c r="P237" i="12"/>
  <c r="X237" i="12"/>
  <c r="I237" i="12"/>
  <c r="Q237" i="12"/>
  <c r="Y237" i="12"/>
  <c r="CR229" i="12"/>
  <c r="J229" i="12"/>
  <c r="R229" i="12"/>
  <c r="Z229" i="12"/>
  <c r="K229" i="12"/>
  <c r="S229" i="12"/>
  <c r="AA229" i="12"/>
  <c r="L229" i="12"/>
  <c r="T229" i="12"/>
  <c r="AB229" i="12"/>
  <c r="M229" i="12"/>
  <c r="U229" i="12"/>
  <c r="AC229" i="12"/>
  <c r="F229" i="12"/>
  <c r="N229" i="12"/>
  <c r="V229" i="12"/>
  <c r="G229" i="12"/>
  <c r="O229" i="12"/>
  <c r="W229" i="12"/>
  <c r="H229" i="12"/>
  <c r="P229" i="12"/>
  <c r="X229" i="12"/>
  <c r="I229" i="12"/>
  <c r="Q229" i="12"/>
  <c r="Y229" i="12"/>
  <c r="CR221" i="12"/>
  <c r="J221" i="12"/>
  <c r="R221" i="12"/>
  <c r="Z221" i="12"/>
  <c r="K221" i="12"/>
  <c r="S221" i="12"/>
  <c r="AA221" i="12"/>
  <c r="L221" i="12"/>
  <c r="T221" i="12"/>
  <c r="AB221" i="12"/>
  <c r="M221" i="12"/>
  <c r="U221" i="12"/>
  <c r="AC221" i="12"/>
  <c r="F221" i="12"/>
  <c r="N221" i="12"/>
  <c r="V221" i="12"/>
  <c r="G221" i="12"/>
  <c r="O221" i="12"/>
  <c r="W221" i="12"/>
  <c r="H221" i="12"/>
  <c r="P221" i="12"/>
  <c r="X221" i="12"/>
  <c r="I221" i="12"/>
  <c r="Q221" i="12"/>
  <c r="Y221" i="12"/>
  <c r="CR213" i="12"/>
  <c r="J213" i="12"/>
  <c r="R213" i="12"/>
  <c r="Z213" i="12"/>
  <c r="K213" i="12"/>
  <c r="S213" i="12"/>
  <c r="AA213" i="12"/>
  <c r="L213" i="12"/>
  <c r="T213" i="12"/>
  <c r="AB213" i="12"/>
  <c r="M213" i="12"/>
  <c r="U213" i="12"/>
  <c r="AC213" i="12"/>
  <c r="F213" i="12"/>
  <c r="N213" i="12"/>
  <c r="V213" i="12"/>
  <c r="G213" i="12"/>
  <c r="O213" i="12"/>
  <c r="W213" i="12"/>
  <c r="H213" i="12"/>
  <c r="P213" i="12"/>
  <c r="X213" i="12"/>
  <c r="I213" i="12"/>
  <c r="Q213" i="12"/>
  <c r="Y213" i="12"/>
  <c r="CR205" i="12"/>
  <c r="J205" i="12"/>
  <c r="R205" i="12"/>
  <c r="Z205" i="12"/>
  <c r="K205" i="12"/>
  <c r="S205" i="12"/>
  <c r="AA205" i="12"/>
  <c r="L205" i="12"/>
  <c r="T205" i="12"/>
  <c r="AB205" i="12"/>
  <c r="M205" i="12"/>
  <c r="U205" i="12"/>
  <c r="AC205" i="12"/>
  <c r="F205" i="12"/>
  <c r="N205" i="12"/>
  <c r="V205" i="12"/>
  <c r="G205" i="12"/>
  <c r="O205" i="12"/>
  <c r="W205" i="12"/>
  <c r="H205" i="12"/>
  <c r="P205" i="12"/>
  <c r="X205" i="12"/>
  <c r="I205" i="12"/>
  <c r="Q205" i="12"/>
  <c r="Y205" i="12"/>
  <c r="CR197" i="12"/>
  <c r="L197" i="12"/>
  <c r="T197" i="12"/>
  <c r="AB197" i="12"/>
  <c r="M197" i="12"/>
  <c r="U197" i="12"/>
  <c r="AC197" i="12"/>
  <c r="H197" i="12"/>
  <c r="P197" i="12"/>
  <c r="X197" i="12"/>
  <c r="I197" i="12"/>
  <c r="Q197" i="12"/>
  <c r="Y197" i="12"/>
  <c r="S197" i="12"/>
  <c r="F197" i="12"/>
  <c r="V197" i="12"/>
  <c r="G197" i="12"/>
  <c r="W197" i="12"/>
  <c r="J197" i="12"/>
  <c r="Z197" i="12"/>
  <c r="K197" i="12"/>
  <c r="AA197" i="12"/>
  <c r="N197" i="12"/>
  <c r="O197" i="12"/>
  <c r="R197" i="12"/>
  <c r="CR189" i="12"/>
  <c r="J189" i="12"/>
  <c r="R189" i="12"/>
  <c r="Z189" i="12"/>
  <c r="K189" i="12"/>
  <c r="S189" i="12"/>
  <c r="AA189" i="12"/>
  <c r="L189" i="12"/>
  <c r="T189" i="12"/>
  <c r="AB189" i="12"/>
  <c r="M189" i="12"/>
  <c r="U189" i="12"/>
  <c r="AC189" i="12"/>
  <c r="F189" i="12"/>
  <c r="N189" i="12"/>
  <c r="V189" i="12"/>
  <c r="G189" i="12"/>
  <c r="O189" i="12"/>
  <c r="W189" i="12"/>
  <c r="H189" i="12"/>
  <c r="P189" i="12"/>
  <c r="X189" i="12"/>
  <c r="I189" i="12"/>
  <c r="Q189" i="12"/>
  <c r="Y189" i="12"/>
  <c r="CR181" i="12"/>
  <c r="J181" i="12"/>
  <c r="R181" i="12"/>
  <c r="Z181" i="12"/>
  <c r="K181" i="12"/>
  <c r="S181" i="12"/>
  <c r="AA181" i="12"/>
  <c r="L181" i="12"/>
  <c r="T181" i="12"/>
  <c r="AB181" i="12"/>
  <c r="M181" i="12"/>
  <c r="U181" i="12"/>
  <c r="AC181" i="12"/>
  <c r="F181" i="12"/>
  <c r="N181" i="12"/>
  <c r="V181" i="12"/>
  <c r="G181" i="12"/>
  <c r="O181" i="12"/>
  <c r="W181" i="12"/>
  <c r="H181" i="12"/>
  <c r="P181" i="12"/>
  <c r="X181" i="12"/>
  <c r="I181" i="12"/>
  <c r="Q181" i="12"/>
  <c r="Y181" i="12"/>
  <c r="CR173" i="12"/>
  <c r="J173" i="12"/>
  <c r="R173" i="12"/>
  <c r="Z173" i="12"/>
  <c r="K173" i="12"/>
  <c r="S173" i="12"/>
  <c r="AA173" i="12"/>
  <c r="L173" i="12"/>
  <c r="T173" i="12"/>
  <c r="AB173" i="12"/>
  <c r="M173" i="12"/>
  <c r="U173" i="12"/>
  <c r="AC173" i="12"/>
  <c r="F173" i="12"/>
  <c r="N173" i="12"/>
  <c r="V173" i="12"/>
  <c r="G173" i="12"/>
  <c r="O173" i="12"/>
  <c r="W173" i="12"/>
  <c r="H173" i="12"/>
  <c r="P173" i="12"/>
  <c r="X173" i="12"/>
  <c r="I173" i="12"/>
  <c r="Q173" i="12"/>
  <c r="Y173" i="12"/>
  <c r="CR165" i="12"/>
  <c r="J165" i="12"/>
  <c r="R165" i="12"/>
  <c r="Z165" i="12"/>
  <c r="K165" i="12"/>
  <c r="S165" i="12"/>
  <c r="AA165" i="12"/>
  <c r="L165" i="12"/>
  <c r="T165" i="12"/>
  <c r="AB165" i="12"/>
  <c r="M165" i="12"/>
  <c r="U165" i="12"/>
  <c r="AC165" i="12"/>
  <c r="F165" i="12"/>
  <c r="N165" i="12"/>
  <c r="V165" i="12"/>
  <c r="G165" i="12"/>
  <c r="O165" i="12"/>
  <c r="W165" i="12"/>
  <c r="H165" i="12"/>
  <c r="P165" i="12"/>
  <c r="X165" i="12"/>
  <c r="I165" i="12"/>
  <c r="Q165" i="12"/>
  <c r="Y165" i="12"/>
  <c r="CR157" i="12"/>
  <c r="J157" i="12"/>
  <c r="R157" i="12"/>
  <c r="Z157" i="12"/>
  <c r="K157" i="12"/>
  <c r="S157" i="12"/>
  <c r="AA157" i="12"/>
  <c r="L157" i="12"/>
  <c r="T157" i="12"/>
  <c r="AB157" i="12"/>
  <c r="M157" i="12"/>
  <c r="U157" i="12"/>
  <c r="AC157" i="12"/>
  <c r="F157" i="12"/>
  <c r="N157" i="12"/>
  <c r="V157" i="12"/>
  <c r="G157" i="12"/>
  <c r="O157" i="12"/>
  <c r="W157" i="12"/>
  <c r="H157" i="12"/>
  <c r="P157" i="12"/>
  <c r="X157" i="12"/>
  <c r="I157" i="12"/>
  <c r="Q157" i="12"/>
  <c r="Y157" i="12"/>
  <c r="CR149" i="12"/>
  <c r="I149" i="12"/>
  <c r="Q149" i="12"/>
  <c r="Y149" i="12"/>
  <c r="J149" i="12"/>
  <c r="R149" i="12"/>
  <c r="Z149" i="12"/>
  <c r="M149" i="12"/>
  <c r="U149" i="12"/>
  <c r="AC149" i="12"/>
  <c r="F149" i="12"/>
  <c r="N149" i="12"/>
  <c r="V149" i="12"/>
  <c r="L149" i="12"/>
  <c r="AB149" i="12"/>
  <c r="O149" i="12"/>
  <c r="P149" i="12"/>
  <c r="S149" i="12"/>
  <c r="T149" i="12"/>
  <c r="G149" i="12"/>
  <c r="W149" i="12"/>
  <c r="H149" i="12"/>
  <c r="X149" i="12"/>
  <c r="K149" i="12"/>
  <c r="AA149" i="12"/>
  <c r="CR141" i="12"/>
  <c r="I141" i="12"/>
  <c r="Q141" i="12"/>
  <c r="Y141" i="12"/>
  <c r="J141" i="12"/>
  <c r="R141" i="12"/>
  <c r="Z141" i="12"/>
  <c r="M141" i="12"/>
  <c r="U141" i="12"/>
  <c r="AC141" i="12"/>
  <c r="F141" i="12"/>
  <c r="N141" i="12"/>
  <c r="V141" i="12"/>
  <c r="L141" i="12"/>
  <c r="AB141" i="12"/>
  <c r="O141" i="12"/>
  <c r="P141" i="12"/>
  <c r="S141" i="12"/>
  <c r="T141" i="12"/>
  <c r="G141" i="12"/>
  <c r="W141" i="12"/>
  <c r="H141" i="12"/>
  <c r="X141" i="12"/>
  <c r="K141" i="12"/>
  <c r="AA141" i="12"/>
  <c r="CR133" i="12"/>
  <c r="G133" i="12"/>
  <c r="O133" i="12"/>
  <c r="W133" i="12"/>
  <c r="H133" i="12"/>
  <c r="P133" i="12"/>
  <c r="X133" i="12"/>
  <c r="I133" i="12"/>
  <c r="Q133" i="12"/>
  <c r="Y133" i="12"/>
  <c r="J133" i="12"/>
  <c r="R133" i="12"/>
  <c r="Z133" i="12"/>
  <c r="K133" i="12"/>
  <c r="S133" i="12"/>
  <c r="AA133" i="12"/>
  <c r="L133" i="12"/>
  <c r="T133" i="12"/>
  <c r="AB133" i="12"/>
  <c r="M133" i="12"/>
  <c r="U133" i="12"/>
  <c r="AC133" i="12"/>
  <c r="F133" i="12"/>
  <c r="N133" i="12"/>
  <c r="V133" i="12"/>
  <c r="CR125" i="12"/>
  <c r="F125" i="12"/>
  <c r="G125" i="12"/>
  <c r="H125" i="12"/>
  <c r="O125" i="12"/>
  <c r="W125" i="12"/>
  <c r="P125" i="12"/>
  <c r="X125" i="12"/>
  <c r="I125" i="12"/>
  <c r="Q125" i="12"/>
  <c r="Y125" i="12"/>
  <c r="J125" i="12"/>
  <c r="R125" i="12"/>
  <c r="Z125" i="12"/>
  <c r="K125" i="12"/>
  <c r="S125" i="12"/>
  <c r="AA125" i="12"/>
  <c r="L125" i="12"/>
  <c r="T125" i="12"/>
  <c r="AB125" i="12"/>
  <c r="M125" i="12"/>
  <c r="U125" i="12"/>
  <c r="AC125" i="12"/>
  <c r="N125" i="12"/>
  <c r="V125" i="12"/>
  <c r="CR117" i="12"/>
  <c r="J117" i="12"/>
  <c r="R117" i="12"/>
  <c r="Z117" i="12"/>
  <c r="K117" i="12"/>
  <c r="S117" i="12"/>
  <c r="AA117" i="12"/>
  <c r="L117" i="12"/>
  <c r="T117" i="12"/>
  <c r="AB117" i="12"/>
  <c r="M117" i="12"/>
  <c r="U117" i="12"/>
  <c r="AC117" i="12"/>
  <c r="F117" i="12"/>
  <c r="N117" i="12"/>
  <c r="V117" i="12"/>
  <c r="G117" i="12"/>
  <c r="O117" i="12"/>
  <c r="W117" i="12"/>
  <c r="H117" i="12"/>
  <c r="P117" i="12"/>
  <c r="X117" i="12"/>
  <c r="Y117" i="12"/>
  <c r="I117" i="12"/>
  <c r="Q117" i="12"/>
  <c r="CR109" i="12"/>
  <c r="J109" i="12"/>
  <c r="R109" i="12"/>
  <c r="Z109" i="12"/>
  <c r="K109" i="12"/>
  <c r="S109" i="12"/>
  <c r="AA109" i="12"/>
  <c r="L109" i="12"/>
  <c r="T109" i="12"/>
  <c r="AB109" i="12"/>
  <c r="M109" i="12"/>
  <c r="U109" i="12"/>
  <c r="AC109" i="12"/>
  <c r="F109" i="12"/>
  <c r="N109" i="12"/>
  <c r="V109" i="12"/>
  <c r="G109" i="12"/>
  <c r="O109" i="12"/>
  <c r="W109" i="12"/>
  <c r="H109" i="12"/>
  <c r="P109" i="12"/>
  <c r="X109" i="12"/>
  <c r="Y109" i="12"/>
  <c r="I109" i="12"/>
  <c r="Q109" i="12"/>
  <c r="CR101" i="12"/>
  <c r="F101" i="12"/>
  <c r="N101" i="12"/>
  <c r="V101" i="12"/>
  <c r="H101" i="12"/>
  <c r="P101" i="12"/>
  <c r="X101" i="12"/>
  <c r="K101" i="12"/>
  <c r="U101" i="12"/>
  <c r="L101" i="12"/>
  <c r="W101" i="12"/>
  <c r="M101" i="12"/>
  <c r="Y101" i="12"/>
  <c r="O101" i="12"/>
  <c r="Z101" i="12"/>
  <c r="Q101" i="12"/>
  <c r="AA101" i="12"/>
  <c r="G101" i="12"/>
  <c r="R101" i="12"/>
  <c r="AB101" i="12"/>
  <c r="I101" i="12"/>
  <c r="S101" i="12"/>
  <c r="AC101" i="12"/>
  <c r="J101" i="12"/>
  <c r="T101" i="12"/>
  <c r="CR93" i="12"/>
  <c r="I93" i="12"/>
  <c r="Q93" i="12"/>
  <c r="Y93" i="12"/>
  <c r="K93" i="12"/>
  <c r="S93" i="12"/>
  <c r="AA93" i="12"/>
  <c r="L93" i="12"/>
  <c r="T93" i="12"/>
  <c r="AB93" i="12"/>
  <c r="M93" i="12"/>
  <c r="U93" i="12"/>
  <c r="AC93" i="12"/>
  <c r="F93" i="12"/>
  <c r="N93" i="12"/>
  <c r="V93" i="12"/>
  <c r="H93" i="12"/>
  <c r="P93" i="12"/>
  <c r="X93" i="12"/>
  <c r="Z93" i="12"/>
  <c r="G93" i="12"/>
  <c r="J93" i="12"/>
  <c r="O93" i="12"/>
  <c r="R93" i="12"/>
  <c r="W93" i="12"/>
  <c r="CR85" i="12"/>
  <c r="K85" i="12"/>
  <c r="S85" i="12"/>
  <c r="M85" i="12"/>
  <c r="U85" i="12"/>
  <c r="AC85" i="12"/>
  <c r="G85" i="12"/>
  <c r="O85" i="12"/>
  <c r="W85" i="12"/>
  <c r="H85" i="12"/>
  <c r="P85" i="12"/>
  <c r="X85" i="12"/>
  <c r="F85" i="12"/>
  <c r="V85" i="12"/>
  <c r="J85" i="12"/>
  <c r="Z85" i="12"/>
  <c r="L85" i="12"/>
  <c r="AA85" i="12"/>
  <c r="N85" i="12"/>
  <c r="AB85" i="12"/>
  <c r="Q85" i="12"/>
  <c r="T85" i="12"/>
  <c r="Y85" i="12"/>
  <c r="I85" i="12"/>
  <c r="R85" i="12"/>
  <c r="CR228" i="12"/>
  <c r="J228" i="12"/>
  <c r="R228" i="12"/>
  <c r="Z228" i="12"/>
  <c r="K228" i="12"/>
  <c r="S228" i="12"/>
  <c r="AA228" i="12"/>
  <c r="L228" i="12"/>
  <c r="T228" i="12"/>
  <c r="AB228" i="12"/>
  <c r="M228" i="12"/>
  <c r="U228" i="12"/>
  <c r="AC228" i="12"/>
  <c r="F228" i="12"/>
  <c r="N228" i="12"/>
  <c r="V228" i="12"/>
  <c r="G228" i="12"/>
  <c r="O228" i="12"/>
  <c r="W228" i="12"/>
  <c r="H228" i="12"/>
  <c r="P228" i="12"/>
  <c r="X228" i="12"/>
  <c r="I228" i="12"/>
  <c r="Q228" i="12"/>
  <c r="Y228" i="12"/>
  <c r="CR212" i="12"/>
  <c r="J212" i="12"/>
  <c r="R212" i="12"/>
  <c r="Z212" i="12"/>
  <c r="K212" i="12"/>
  <c r="S212" i="12"/>
  <c r="AA212" i="12"/>
  <c r="L212" i="12"/>
  <c r="T212" i="12"/>
  <c r="AB212" i="12"/>
  <c r="M212" i="12"/>
  <c r="U212" i="12"/>
  <c r="AC212" i="12"/>
  <c r="F212" i="12"/>
  <c r="N212" i="12"/>
  <c r="V212" i="12"/>
  <c r="G212" i="12"/>
  <c r="O212" i="12"/>
  <c r="W212" i="12"/>
  <c r="H212" i="12"/>
  <c r="P212" i="12"/>
  <c r="X212" i="12"/>
  <c r="I212" i="12"/>
  <c r="Q212" i="12"/>
  <c r="Y212" i="12"/>
  <c r="CR196" i="12"/>
  <c r="L196" i="12"/>
  <c r="T196" i="12"/>
  <c r="AB196" i="12"/>
  <c r="M196" i="12"/>
  <c r="U196" i="12"/>
  <c r="AC196" i="12"/>
  <c r="H196" i="12"/>
  <c r="P196" i="12"/>
  <c r="X196" i="12"/>
  <c r="I196" i="12"/>
  <c r="Q196" i="12"/>
  <c r="Y196" i="12"/>
  <c r="K196" i="12"/>
  <c r="AA196" i="12"/>
  <c r="N196" i="12"/>
  <c r="O196" i="12"/>
  <c r="R196" i="12"/>
  <c r="S196" i="12"/>
  <c r="F196" i="12"/>
  <c r="V196" i="12"/>
  <c r="G196" i="12"/>
  <c r="W196" i="12"/>
  <c r="J196" i="12"/>
  <c r="Z196" i="12"/>
  <c r="CR188" i="12"/>
  <c r="J188" i="12"/>
  <c r="R188" i="12"/>
  <c r="Z188" i="12"/>
  <c r="K188" i="12"/>
  <c r="S188" i="12"/>
  <c r="AA188" i="12"/>
  <c r="L188" i="12"/>
  <c r="T188" i="12"/>
  <c r="AB188" i="12"/>
  <c r="M188" i="12"/>
  <c r="U188" i="12"/>
  <c r="AC188" i="12"/>
  <c r="F188" i="12"/>
  <c r="N188" i="12"/>
  <c r="V188" i="12"/>
  <c r="G188" i="12"/>
  <c r="O188" i="12"/>
  <c r="W188" i="12"/>
  <c r="H188" i="12"/>
  <c r="P188" i="12"/>
  <c r="X188" i="12"/>
  <c r="I188" i="12"/>
  <c r="Q188" i="12"/>
  <c r="Y188" i="12"/>
  <c r="CR180" i="12"/>
  <c r="J180" i="12"/>
  <c r="R180" i="12"/>
  <c r="Z180" i="12"/>
  <c r="K180" i="12"/>
  <c r="S180" i="12"/>
  <c r="AA180" i="12"/>
  <c r="L180" i="12"/>
  <c r="T180" i="12"/>
  <c r="AB180" i="12"/>
  <c r="M180" i="12"/>
  <c r="U180" i="12"/>
  <c r="AC180" i="12"/>
  <c r="F180" i="12"/>
  <c r="N180" i="12"/>
  <c r="V180" i="12"/>
  <c r="G180" i="12"/>
  <c r="O180" i="12"/>
  <c r="W180" i="12"/>
  <c r="H180" i="12"/>
  <c r="P180" i="12"/>
  <c r="X180" i="12"/>
  <c r="I180" i="12"/>
  <c r="Q180" i="12"/>
  <c r="Y180" i="12"/>
  <c r="CR172" i="12"/>
  <c r="J172" i="12"/>
  <c r="R172" i="12"/>
  <c r="Z172" i="12"/>
  <c r="K172" i="12"/>
  <c r="S172" i="12"/>
  <c r="AA172" i="12"/>
  <c r="L172" i="12"/>
  <c r="T172" i="12"/>
  <c r="AB172" i="12"/>
  <c r="M172" i="12"/>
  <c r="U172" i="12"/>
  <c r="AC172" i="12"/>
  <c r="F172" i="12"/>
  <c r="N172" i="12"/>
  <c r="V172" i="12"/>
  <c r="G172" i="12"/>
  <c r="O172" i="12"/>
  <c r="W172" i="12"/>
  <c r="H172" i="12"/>
  <c r="P172" i="12"/>
  <c r="X172" i="12"/>
  <c r="I172" i="12"/>
  <c r="Q172" i="12"/>
  <c r="Y172" i="12"/>
  <c r="CR164" i="12"/>
  <c r="J164" i="12"/>
  <c r="R164" i="12"/>
  <c r="Z164" i="12"/>
  <c r="K164" i="12"/>
  <c r="S164" i="12"/>
  <c r="AA164" i="12"/>
  <c r="L164" i="12"/>
  <c r="T164" i="12"/>
  <c r="AB164" i="12"/>
  <c r="M164" i="12"/>
  <c r="U164" i="12"/>
  <c r="AC164" i="12"/>
  <c r="F164" i="12"/>
  <c r="N164" i="12"/>
  <c r="V164" i="12"/>
  <c r="G164" i="12"/>
  <c r="O164" i="12"/>
  <c r="W164" i="12"/>
  <c r="H164" i="12"/>
  <c r="P164" i="12"/>
  <c r="X164" i="12"/>
  <c r="I164" i="12"/>
  <c r="Q164" i="12"/>
  <c r="Y164" i="12"/>
  <c r="CR156" i="12"/>
  <c r="J156" i="12"/>
  <c r="R156" i="12"/>
  <c r="Z156" i="12"/>
  <c r="K156" i="12"/>
  <c r="S156" i="12"/>
  <c r="AA156" i="12"/>
  <c r="L156" i="12"/>
  <c r="T156" i="12"/>
  <c r="AB156" i="12"/>
  <c r="M156" i="12"/>
  <c r="U156" i="12"/>
  <c r="AC156" i="12"/>
  <c r="F156" i="12"/>
  <c r="N156" i="12"/>
  <c r="V156" i="12"/>
  <c r="G156" i="12"/>
  <c r="O156" i="12"/>
  <c r="W156" i="12"/>
  <c r="H156" i="12"/>
  <c r="P156" i="12"/>
  <c r="X156" i="12"/>
  <c r="I156" i="12"/>
  <c r="Q156" i="12"/>
  <c r="Y156" i="12"/>
  <c r="CR148" i="12"/>
  <c r="I148" i="12"/>
  <c r="Q148" i="12"/>
  <c r="Y148" i="12"/>
  <c r="J148" i="12"/>
  <c r="R148" i="12"/>
  <c r="Z148" i="12"/>
  <c r="M148" i="12"/>
  <c r="U148" i="12"/>
  <c r="AC148" i="12"/>
  <c r="F148" i="12"/>
  <c r="N148" i="12"/>
  <c r="V148" i="12"/>
  <c r="T148" i="12"/>
  <c r="G148" i="12"/>
  <c r="W148" i="12"/>
  <c r="H148" i="12"/>
  <c r="X148" i="12"/>
  <c r="K148" i="12"/>
  <c r="AA148" i="12"/>
  <c r="L148" i="12"/>
  <c r="AB148" i="12"/>
  <c r="O148" i="12"/>
  <c r="P148" i="12"/>
  <c r="S148" i="12"/>
  <c r="CR235" i="12"/>
  <c r="J235" i="12"/>
  <c r="R235" i="12"/>
  <c r="Z235" i="12"/>
  <c r="K235" i="12"/>
  <c r="S235" i="12"/>
  <c r="AA235" i="12"/>
  <c r="L235" i="12"/>
  <c r="T235" i="12"/>
  <c r="AB235" i="12"/>
  <c r="M235" i="12"/>
  <c r="U235" i="12"/>
  <c r="AC235" i="12"/>
  <c r="F235" i="12"/>
  <c r="N235" i="12"/>
  <c r="V235" i="12"/>
  <c r="G235" i="12"/>
  <c r="O235" i="12"/>
  <c r="W235" i="12"/>
  <c r="H235" i="12"/>
  <c r="P235" i="12"/>
  <c r="X235" i="12"/>
  <c r="I235" i="12"/>
  <c r="Q235" i="12"/>
  <c r="Y235" i="12"/>
  <c r="CR227" i="12"/>
  <c r="J227" i="12"/>
  <c r="R227" i="12"/>
  <c r="Z227" i="12"/>
  <c r="K227" i="12"/>
  <c r="S227" i="12"/>
  <c r="AA227" i="12"/>
  <c r="L227" i="12"/>
  <c r="T227" i="12"/>
  <c r="AB227" i="12"/>
  <c r="M227" i="12"/>
  <c r="U227" i="12"/>
  <c r="AC227" i="12"/>
  <c r="F227" i="12"/>
  <c r="N227" i="12"/>
  <c r="V227" i="12"/>
  <c r="G227" i="12"/>
  <c r="O227" i="12"/>
  <c r="W227" i="12"/>
  <c r="H227" i="12"/>
  <c r="P227" i="12"/>
  <c r="X227" i="12"/>
  <c r="I227" i="12"/>
  <c r="Q227" i="12"/>
  <c r="Y227" i="12"/>
  <c r="CR219" i="12"/>
  <c r="J219" i="12"/>
  <c r="R219" i="12"/>
  <c r="Z219" i="12"/>
  <c r="K219" i="12"/>
  <c r="S219" i="12"/>
  <c r="AA219" i="12"/>
  <c r="L219" i="12"/>
  <c r="T219" i="12"/>
  <c r="AB219" i="12"/>
  <c r="M219" i="12"/>
  <c r="U219" i="12"/>
  <c r="AC219" i="12"/>
  <c r="F219" i="12"/>
  <c r="N219" i="12"/>
  <c r="V219" i="12"/>
  <c r="G219" i="12"/>
  <c r="O219" i="12"/>
  <c r="W219" i="12"/>
  <c r="H219" i="12"/>
  <c r="P219" i="12"/>
  <c r="X219" i="12"/>
  <c r="I219" i="12"/>
  <c r="Q219" i="12"/>
  <c r="Y219" i="12"/>
  <c r="CR211" i="12"/>
  <c r="J211" i="12"/>
  <c r="R211" i="12"/>
  <c r="Z211" i="12"/>
  <c r="K211" i="12"/>
  <c r="S211" i="12"/>
  <c r="AA211" i="12"/>
  <c r="L211" i="12"/>
  <c r="T211" i="12"/>
  <c r="AB211" i="12"/>
  <c r="M211" i="12"/>
  <c r="U211" i="12"/>
  <c r="AC211" i="12"/>
  <c r="F211" i="12"/>
  <c r="N211" i="12"/>
  <c r="V211" i="12"/>
  <c r="G211" i="12"/>
  <c r="O211" i="12"/>
  <c r="W211" i="12"/>
  <c r="H211" i="12"/>
  <c r="P211" i="12"/>
  <c r="X211" i="12"/>
  <c r="I211" i="12"/>
  <c r="Q211" i="12"/>
  <c r="Y211" i="12"/>
  <c r="CR203" i="12"/>
  <c r="J203" i="12"/>
  <c r="R203" i="12"/>
  <c r="Z203" i="12"/>
  <c r="K203" i="12"/>
  <c r="S203" i="12"/>
  <c r="AA203" i="12"/>
  <c r="L203" i="12"/>
  <c r="T203" i="12"/>
  <c r="AB203" i="12"/>
  <c r="M203" i="12"/>
  <c r="U203" i="12"/>
  <c r="AC203" i="12"/>
  <c r="F203" i="12"/>
  <c r="N203" i="12"/>
  <c r="V203" i="12"/>
  <c r="G203" i="12"/>
  <c r="O203" i="12"/>
  <c r="W203" i="12"/>
  <c r="H203" i="12"/>
  <c r="P203" i="12"/>
  <c r="X203" i="12"/>
  <c r="I203" i="12"/>
  <c r="Q203" i="12"/>
  <c r="Y203" i="12"/>
  <c r="CR195" i="12"/>
  <c r="L195" i="12"/>
  <c r="T195" i="12"/>
  <c r="AB195" i="12"/>
  <c r="M195" i="12"/>
  <c r="U195" i="12"/>
  <c r="AC195" i="12"/>
  <c r="H195" i="12"/>
  <c r="P195" i="12"/>
  <c r="X195" i="12"/>
  <c r="I195" i="12"/>
  <c r="Q195" i="12"/>
  <c r="Y195" i="12"/>
  <c r="S195" i="12"/>
  <c r="F195" i="12"/>
  <c r="V195" i="12"/>
  <c r="G195" i="12"/>
  <c r="W195" i="12"/>
  <c r="J195" i="12"/>
  <c r="Z195" i="12"/>
  <c r="K195" i="12"/>
  <c r="AA195" i="12"/>
  <c r="N195" i="12"/>
  <c r="O195" i="12"/>
  <c r="R195" i="12"/>
  <c r="CR187" i="12"/>
  <c r="J187" i="12"/>
  <c r="R187" i="12"/>
  <c r="Z187" i="12"/>
  <c r="K187" i="12"/>
  <c r="S187" i="12"/>
  <c r="AA187" i="12"/>
  <c r="L187" i="12"/>
  <c r="T187" i="12"/>
  <c r="AB187" i="12"/>
  <c r="M187" i="12"/>
  <c r="U187" i="12"/>
  <c r="AC187" i="12"/>
  <c r="F187" i="12"/>
  <c r="N187" i="12"/>
  <c r="V187" i="12"/>
  <c r="G187" i="12"/>
  <c r="O187" i="12"/>
  <c r="W187" i="12"/>
  <c r="H187" i="12"/>
  <c r="P187" i="12"/>
  <c r="X187" i="12"/>
  <c r="I187" i="12"/>
  <c r="Q187" i="12"/>
  <c r="Y187" i="12"/>
  <c r="CR179" i="12"/>
  <c r="J179" i="12"/>
  <c r="R179" i="12"/>
  <c r="Z179" i="12"/>
  <c r="K179" i="12"/>
  <c r="S179" i="12"/>
  <c r="AA179" i="12"/>
  <c r="L179" i="12"/>
  <c r="T179" i="12"/>
  <c r="AB179" i="12"/>
  <c r="M179" i="12"/>
  <c r="U179" i="12"/>
  <c r="AC179" i="12"/>
  <c r="F179" i="12"/>
  <c r="N179" i="12"/>
  <c r="V179" i="12"/>
  <c r="G179" i="12"/>
  <c r="O179" i="12"/>
  <c r="W179" i="12"/>
  <c r="H179" i="12"/>
  <c r="P179" i="12"/>
  <c r="X179" i="12"/>
  <c r="I179" i="12"/>
  <c r="Q179" i="12"/>
  <c r="Y179" i="12"/>
  <c r="CR171" i="12"/>
  <c r="J171" i="12"/>
  <c r="R171" i="12"/>
  <c r="Z171" i="12"/>
  <c r="K171" i="12"/>
  <c r="S171" i="12"/>
  <c r="AA171" i="12"/>
  <c r="L171" i="12"/>
  <c r="T171" i="12"/>
  <c r="AB171" i="12"/>
  <c r="M171" i="12"/>
  <c r="U171" i="12"/>
  <c r="AC171" i="12"/>
  <c r="F171" i="12"/>
  <c r="N171" i="12"/>
  <c r="V171" i="12"/>
  <c r="G171" i="12"/>
  <c r="O171" i="12"/>
  <c r="W171" i="12"/>
  <c r="H171" i="12"/>
  <c r="P171" i="12"/>
  <c r="X171" i="12"/>
  <c r="I171" i="12"/>
  <c r="Q171" i="12"/>
  <c r="Y171" i="12"/>
  <c r="CR163" i="12"/>
  <c r="J163" i="12"/>
  <c r="R163" i="12"/>
  <c r="Z163" i="12"/>
  <c r="K163" i="12"/>
  <c r="S163" i="12"/>
  <c r="AA163" i="12"/>
  <c r="L163" i="12"/>
  <c r="T163" i="12"/>
  <c r="AB163" i="12"/>
  <c r="M163" i="12"/>
  <c r="U163" i="12"/>
  <c r="AC163" i="12"/>
  <c r="F163" i="12"/>
  <c r="N163" i="12"/>
  <c r="V163" i="12"/>
  <c r="G163" i="12"/>
  <c r="O163" i="12"/>
  <c r="W163" i="12"/>
  <c r="H163" i="12"/>
  <c r="P163" i="12"/>
  <c r="X163" i="12"/>
  <c r="I163" i="12"/>
  <c r="Q163" i="12"/>
  <c r="Y163" i="12"/>
  <c r="CR155" i="12"/>
  <c r="J155" i="12"/>
  <c r="R155" i="12"/>
  <c r="Z155" i="12"/>
  <c r="K155" i="12"/>
  <c r="S155" i="12"/>
  <c r="AA155" i="12"/>
  <c r="L155" i="12"/>
  <c r="T155" i="12"/>
  <c r="AB155" i="12"/>
  <c r="M155" i="12"/>
  <c r="U155" i="12"/>
  <c r="AC155" i="12"/>
  <c r="F155" i="12"/>
  <c r="N155" i="12"/>
  <c r="V155" i="12"/>
  <c r="G155" i="12"/>
  <c r="O155" i="12"/>
  <c r="W155" i="12"/>
  <c r="H155" i="12"/>
  <c r="P155" i="12"/>
  <c r="X155" i="12"/>
  <c r="I155" i="12"/>
  <c r="Q155" i="12"/>
  <c r="Y155" i="12"/>
  <c r="CR147" i="12"/>
  <c r="I147" i="12"/>
  <c r="Q147" i="12"/>
  <c r="Y147" i="12"/>
  <c r="J147" i="12"/>
  <c r="R147" i="12"/>
  <c r="Z147" i="12"/>
  <c r="M147" i="12"/>
  <c r="U147" i="12"/>
  <c r="AC147" i="12"/>
  <c r="F147" i="12"/>
  <c r="N147" i="12"/>
  <c r="V147" i="12"/>
  <c r="L147" i="12"/>
  <c r="AB147" i="12"/>
  <c r="O147" i="12"/>
  <c r="P147" i="12"/>
  <c r="S147" i="12"/>
  <c r="T147" i="12"/>
  <c r="G147" i="12"/>
  <c r="W147" i="12"/>
  <c r="H147" i="12"/>
  <c r="X147" i="12"/>
  <c r="K147" i="12"/>
  <c r="AA147" i="12"/>
  <c r="CR139" i="12"/>
  <c r="G139" i="12"/>
  <c r="O139" i="12"/>
  <c r="W139" i="12"/>
  <c r="H139" i="12"/>
  <c r="P139" i="12"/>
  <c r="X139" i="12"/>
  <c r="I139" i="12"/>
  <c r="Q139" i="12"/>
  <c r="Y139" i="12"/>
  <c r="J139" i="12"/>
  <c r="R139" i="12"/>
  <c r="Z139" i="12"/>
  <c r="K139" i="12"/>
  <c r="S139" i="12"/>
  <c r="AA139" i="12"/>
  <c r="L139" i="12"/>
  <c r="T139" i="12"/>
  <c r="AB139" i="12"/>
  <c r="M139" i="12"/>
  <c r="U139" i="12"/>
  <c r="AC139" i="12"/>
  <c r="F139" i="12"/>
  <c r="N139" i="12"/>
  <c r="V139" i="12"/>
  <c r="CR236" i="12"/>
  <c r="J236" i="12"/>
  <c r="R236" i="12"/>
  <c r="Z236" i="12"/>
  <c r="K236" i="12"/>
  <c r="S236" i="12"/>
  <c r="AA236" i="12"/>
  <c r="L236" i="12"/>
  <c r="T236" i="12"/>
  <c r="AB236" i="12"/>
  <c r="M236" i="12"/>
  <c r="U236" i="12"/>
  <c r="AC236" i="12"/>
  <c r="F236" i="12"/>
  <c r="N236" i="12"/>
  <c r="V236" i="12"/>
  <c r="G236" i="12"/>
  <c r="O236" i="12"/>
  <c r="W236" i="12"/>
  <c r="H236" i="12"/>
  <c r="P236" i="12"/>
  <c r="X236" i="12"/>
  <c r="I236" i="12"/>
  <c r="Q236" i="12"/>
  <c r="Y236" i="12"/>
  <c r="CR220" i="12"/>
  <c r="J220" i="12"/>
  <c r="R220" i="12"/>
  <c r="Z220" i="12"/>
  <c r="K220" i="12"/>
  <c r="S220" i="12"/>
  <c r="AA220" i="12"/>
  <c r="L220" i="12"/>
  <c r="T220" i="12"/>
  <c r="AB220" i="12"/>
  <c r="M220" i="12"/>
  <c r="U220" i="12"/>
  <c r="AC220" i="12"/>
  <c r="F220" i="12"/>
  <c r="N220" i="12"/>
  <c r="V220" i="12"/>
  <c r="G220" i="12"/>
  <c r="O220" i="12"/>
  <c r="W220" i="12"/>
  <c r="H220" i="12"/>
  <c r="P220" i="12"/>
  <c r="X220" i="12"/>
  <c r="I220" i="12"/>
  <c r="Q220" i="12"/>
  <c r="Y220" i="12"/>
  <c r="CR204" i="12"/>
  <c r="J204" i="12"/>
  <c r="R204" i="12"/>
  <c r="Z204" i="12"/>
  <c r="K204" i="12"/>
  <c r="S204" i="12"/>
  <c r="AA204" i="12"/>
  <c r="L204" i="12"/>
  <c r="T204" i="12"/>
  <c r="AB204" i="12"/>
  <c r="M204" i="12"/>
  <c r="U204" i="12"/>
  <c r="AC204" i="12"/>
  <c r="F204" i="12"/>
  <c r="N204" i="12"/>
  <c r="V204" i="12"/>
  <c r="G204" i="12"/>
  <c r="O204" i="12"/>
  <c r="W204" i="12"/>
  <c r="H204" i="12"/>
  <c r="P204" i="12"/>
  <c r="X204" i="12"/>
  <c r="I204" i="12"/>
  <c r="Q204" i="12"/>
  <c r="Y204" i="12"/>
  <c r="G3" i="12"/>
  <c r="O3" i="12"/>
  <c r="W3" i="12"/>
  <c r="K3" i="12"/>
  <c r="T3" i="12"/>
  <c r="AC3" i="12"/>
  <c r="L3" i="12"/>
  <c r="U3" i="12"/>
  <c r="M3" i="12"/>
  <c r="V3" i="12"/>
  <c r="CR3" i="12"/>
  <c r="N3" i="12"/>
  <c r="X3" i="12"/>
  <c r="F3" i="12"/>
  <c r="P3" i="12"/>
  <c r="Y3" i="12"/>
  <c r="H3" i="12"/>
  <c r="Q3" i="12"/>
  <c r="Z3" i="12"/>
  <c r="I3" i="12"/>
  <c r="R3" i="12"/>
  <c r="AA3" i="12"/>
  <c r="J3" i="12"/>
  <c r="S3" i="12"/>
  <c r="AB3" i="12"/>
  <c r="CR234" i="12"/>
  <c r="J234" i="12"/>
  <c r="R234" i="12"/>
  <c r="Z234" i="12"/>
  <c r="K234" i="12"/>
  <c r="S234" i="12"/>
  <c r="AA234" i="12"/>
  <c r="L234" i="12"/>
  <c r="T234" i="12"/>
  <c r="AB234" i="12"/>
  <c r="M234" i="12"/>
  <c r="U234" i="12"/>
  <c r="AC234" i="12"/>
  <c r="F234" i="12"/>
  <c r="N234" i="12"/>
  <c r="V234" i="12"/>
  <c r="G234" i="12"/>
  <c r="O234" i="12"/>
  <c r="W234" i="12"/>
  <c r="H234" i="12"/>
  <c r="P234" i="12"/>
  <c r="X234" i="12"/>
  <c r="I234" i="12"/>
  <c r="Q234" i="12"/>
  <c r="Y234" i="12"/>
  <c r="CR226" i="12"/>
  <c r="J226" i="12"/>
  <c r="R226" i="12"/>
  <c r="Z226" i="12"/>
  <c r="K226" i="12"/>
  <c r="S226" i="12"/>
  <c r="AA226" i="12"/>
  <c r="L226" i="12"/>
  <c r="T226" i="12"/>
  <c r="AB226" i="12"/>
  <c r="M226" i="12"/>
  <c r="U226" i="12"/>
  <c r="AC226" i="12"/>
  <c r="F226" i="12"/>
  <c r="N226" i="12"/>
  <c r="V226" i="12"/>
  <c r="G226" i="12"/>
  <c r="O226" i="12"/>
  <c r="W226" i="12"/>
  <c r="H226" i="12"/>
  <c r="P226" i="12"/>
  <c r="X226" i="12"/>
  <c r="I226" i="12"/>
  <c r="Q226" i="12"/>
  <c r="Y226" i="12"/>
  <c r="CR218" i="12"/>
  <c r="J218" i="12"/>
  <c r="R218" i="12"/>
  <c r="Z218" i="12"/>
  <c r="K218" i="12"/>
  <c r="S218" i="12"/>
  <c r="AA218" i="12"/>
  <c r="L218" i="12"/>
  <c r="T218" i="12"/>
  <c r="AB218" i="12"/>
  <c r="M218" i="12"/>
  <c r="U218" i="12"/>
  <c r="AC218" i="12"/>
  <c r="F218" i="12"/>
  <c r="N218" i="12"/>
  <c r="V218" i="12"/>
  <c r="G218" i="12"/>
  <c r="O218" i="12"/>
  <c r="W218" i="12"/>
  <c r="H218" i="12"/>
  <c r="P218" i="12"/>
  <c r="X218" i="12"/>
  <c r="I218" i="12"/>
  <c r="Q218" i="12"/>
  <c r="Y218" i="12"/>
  <c r="CR210" i="12"/>
  <c r="J210" i="12"/>
  <c r="R210" i="12"/>
  <c r="Z210" i="12"/>
  <c r="K210" i="12"/>
  <c r="S210" i="12"/>
  <c r="AA210" i="12"/>
  <c r="L210" i="12"/>
  <c r="T210" i="12"/>
  <c r="AB210" i="12"/>
  <c r="M210" i="12"/>
  <c r="U210" i="12"/>
  <c r="AC210" i="12"/>
  <c r="F210" i="12"/>
  <c r="N210" i="12"/>
  <c r="V210" i="12"/>
  <c r="G210" i="12"/>
  <c r="O210" i="12"/>
  <c r="W210" i="12"/>
  <c r="H210" i="12"/>
  <c r="P210" i="12"/>
  <c r="X210" i="12"/>
  <c r="I210" i="12"/>
  <c r="Q210" i="12"/>
  <c r="Y210" i="12"/>
  <c r="CR202" i="12"/>
  <c r="H202" i="12"/>
  <c r="J202" i="12"/>
  <c r="R202" i="12"/>
  <c r="Z202" i="12"/>
  <c r="K202" i="12"/>
  <c r="S202" i="12"/>
  <c r="AA202" i="12"/>
  <c r="L202" i="12"/>
  <c r="T202" i="12"/>
  <c r="AB202" i="12"/>
  <c r="M202" i="12"/>
  <c r="U202" i="12"/>
  <c r="AC202" i="12"/>
  <c r="N202" i="12"/>
  <c r="V202" i="12"/>
  <c r="F202" i="12"/>
  <c r="O202" i="12"/>
  <c r="W202" i="12"/>
  <c r="G202" i="12"/>
  <c r="P202" i="12"/>
  <c r="X202" i="12"/>
  <c r="I202" i="12"/>
  <c r="Q202" i="12"/>
  <c r="Y202" i="12"/>
  <c r="CR194" i="12"/>
  <c r="L194" i="12"/>
  <c r="T194" i="12"/>
  <c r="AB194" i="12"/>
  <c r="M194" i="12"/>
  <c r="U194" i="12"/>
  <c r="AC194" i="12"/>
  <c r="H194" i="12"/>
  <c r="P194" i="12"/>
  <c r="X194" i="12"/>
  <c r="I194" i="12"/>
  <c r="Q194" i="12"/>
  <c r="Y194" i="12"/>
  <c r="K194" i="12"/>
  <c r="AA194" i="12"/>
  <c r="N194" i="12"/>
  <c r="O194" i="12"/>
  <c r="R194" i="12"/>
  <c r="S194" i="12"/>
  <c r="F194" i="12"/>
  <c r="V194" i="12"/>
  <c r="G194" i="12"/>
  <c r="W194" i="12"/>
  <c r="J194" i="12"/>
  <c r="Z194" i="12"/>
  <c r="CR186" i="12"/>
  <c r="J186" i="12"/>
  <c r="R186" i="12"/>
  <c r="Z186" i="12"/>
  <c r="K186" i="12"/>
  <c r="S186" i="12"/>
  <c r="AA186" i="12"/>
  <c r="L186" i="12"/>
  <c r="T186" i="12"/>
  <c r="AB186" i="12"/>
  <c r="M186" i="12"/>
  <c r="U186" i="12"/>
  <c r="AC186" i="12"/>
  <c r="F186" i="12"/>
  <c r="N186" i="12"/>
  <c r="V186" i="12"/>
  <c r="G186" i="12"/>
  <c r="O186" i="12"/>
  <c r="W186" i="12"/>
  <c r="H186" i="12"/>
  <c r="P186" i="12"/>
  <c r="X186" i="12"/>
  <c r="I186" i="12"/>
  <c r="Q186" i="12"/>
  <c r="Y186" i="12"/>
  <c r="CR178" i="12"/>
  <c r="J178" i="12"/>
  <c r="R178" i="12"/>
  <c r="Z178" i="12"/>
  <c r="K178" i="12"/>
  <c r="S178" i="12"/>
  <c r="AA178" i="12"/>
  <c r="L178" i="12"/>
  <c r="T178" i="12"/>
  <c r="AB178" i="12"/>
  <c r="M178" i="12"/>
  <c r="U178" i="12"/>
  <c r="AC178" i="12"/>
  <c r="F178" i="12"/>
  <c r="N178" i="12"/>
  <c r="V178" i="12"/>
  <c r="G178" i="12"/>
  <c r="O178" i="12"/>
  <c r="W178" i="12"/>
  <c r="H178" i="12"/>
  <c r="P178" i="12"/>
  <c r="X178" i="12"/>
  <c r="I178" i="12"/>
  <c r="Q178" i="12"/>
  <c r="Y178" i="12"/>
  <c r="CR170" i="12"/>
  <c r="J170" i="12"/>
  <c r="R170" i="12"/>
  <c r="Z170" i="12"/>
  <c r="K170" i="12"/>
  <c r="S170" i="12"/>
  <c r="AA170" i="12"/>
  <c r="L170" i="12"/>
  <c r="T170" i="12"/>
  <c r="AB170" i="12"/>
  <c r="M170" i="12"/>
  <c r="U170" i="12"/>
  <c r="AC170" i="12"/>
  <c r="F170" i="12"/>
  <c r="N170" i="12"/>
  <c r="V170" i="12"/>
  <c r="G170" i="12"/>
  <c r="O170" i="12"/>
  <c r="W170" i="12"/>
  <c r="H170" i="12"/>
  <c r="P170" i="12"/>
  <c r="X170" i="12"/>
  <c r="I170" i="12"/>
  <c r="Q170" i="12"/>
  <c r="Y170" i="12"/>
  <c r="CR162" i="12"/>
  <c r="J162" i="12"/>
  <c r="R162" i="12"/>
  <c r="Z162" i="12"/>
  <c r="K162" i="12"/>
  <c r="S162" i="12"/>
  <c r="AA162" i="12"/>
  <c r="L162" i="12"/>
  <c r="T162" i="12"/>
  <c r="AB162" i="12"/>
  <c r="M162" i="12"/>
  <c r="U162" i="12"/>
  <c r="AC162" i="12"/>
  <c r="F162" i="12"/>
  <c r="N162" i="12"/>
  <c r="V162" i="12"/>
  <c r="G162" i="12"/>
  <c r="O162" i="12"/>
  <c r="W162" i="12"/>
  <c r="H162" i="12"/>
  <c r="P162" i="12"/>
  <c r="X162" i="12"/>
  <c r="I162" i="12"/>
  <c r="Q162" i="12"/>
  <c r="Y162" i="12"/>
  <c r="CR154" i="12"/>
  <c r="J154" i="12"/>
  <c r="R154" i="12"/>
  <c r="Z154" i="12"/>
  <c r="K154" i="12"/>
  <c r="S154" i="12"/>
  <c r="AA154" i="12"/>
  <c r="L154" i="12"/>
  <c r="T154" i="12"/>
  <c r="AB154" i="12"/>
  <c r="M154" i="12"/>
  <c r="U154" i="12"/>
  <c r="AC154" i="12"/>
  <c r="F154" i="12"/>
  <c r="N154" i="12"/>
  <c r="V154" i="12"/>
  <c r="G154" i="12"/>
  <c r="O154" i="12"/>
  <c r="W154" i="12"/>
  <c r="H154" i="12"/>
  <c r="P154" i="12"/>
  <c r="X154" i="12"/>
  <c r="I154" i="12"/>
  <c r="Q154" i="12"/>
  <c r="Y154" i="12"/>
  <c r="CR131" i="12"/>
  <c r="G131" i="12"/>
  <c r="O131" i="12"/>
  <c r="W131" i="12"/>
  <c r="H131" i="12"/>
  <c r="P131" i="12"/>
  <c r="X131" i="12"/>
  <c r="I131" i="12"/>
  <c r="Q131" i="12"/>
  <c r="Y131" i="12"/>
  <c r="J131" i="12"/>
  <c r="R131" i="12"/>
  <c r="Z131" i="12"/>
  <c r="K131" i="12"/>
  <c r="S131" i="12"/>
  <c r="AA131" i="12"/>
  <c r="L131" i="12"/>
  <c r="T131" i="12"/>
  <c r="AB131" i="12"/>
  <c r="M131" i="12"/>
  <c r="U131" i="12"/>
  <c r="AC131" i="12"/>
  <c r="F131" i="12"/>
  <c r="N131" i="12"/>
  <c r="V131" i="12"/>
  <c r="CR123" i="12"/>
  <c r="J123" i="12"/>
  <c r="R123" i="12"/>
  <c r="Z123" i="12"/>
  <c r="L123" i="12"/>
  <c r="T123" i="12"/>
  <c r="AB123" i="12"/>
  <c r="M123" i="12"/>
  <c r="U123" i="12"/>
  <c r="AC123" i="12"/>
  <c r="F123" i="12"/>
  <c r="N123" i="12"/>
  <c r="V123" i="12"/>
  <c r="G123" i="12"/>
  <c r="O123" i="12"/>
  <c r="W123" i="12"/>
  <c r="H123" i="12"/>
  <c r="P123" i="12"/>
  <c r="X123" i="12"/>
  <c r="Q123" i="12"/>
  <c r="S123" i="12"/>
  <c r="Y123" i="12"/>
  <c r="AA123" i="12"/>
  <c r="I123" i="12"/>
  <c r="K123" i="12"/>
  <c r="CR115" i="12"/>
  <c r="J115" i="12"/>
  <c r="R115" i="12"/>
  <c r="Z115" i="12"/>
  <c r="K115" i="12"/>
  <c r="S115" i="12"/>
  <c r="AA115" i="12"/>
  <c r="L115" i="12"/>
  <c r="T115" i="12"/>
  <c r="AB115" i="12"/>
  <c r="M115" i="12"/>
  <c r="U115" i="12"/>
  <c r="AC115" i="12"/>
  <c r="F115" i="12"/>
  <c r="N115" i="12"/>
  <c r="V115" i="12"/>
  <c r="G115" i="12"/>
  <c r="O115" i="12"/>
  <c r="W115" i="12"/>
  <c r="H115" i="12"/>
  <c r="P115" i="12"/>
  <c r="X115" i="12"/>
  <c r="I115" i="12"/>
  <c r="Q115" i="12"/>
  <c r="Y115" i="12"/>
  <c r="CR107" i="12"/>
  <c r="F107" i="12"/>
  <c r="N107" i="12"/>
  <c r="V107" i="12"/>
  <c r="H107" i="12"/>
  <c r="P107" i="12"/>
  <c r="Q107" i="12"/>
  <c r="Z107" i="12"/>
  <c r="G107" i="12"/>
  <c r="R107" i="12"/>
  <c r="AA107" i="12"/>
  <c r="I107" i="12"/>
  <c r="S107" i="12"/>
  <c r="AB107" i="12"/>
  <c r="J107" i="12"/>
  <c r="T107" i="12"/>
  <c r="AC107" i="12"/>
  <c r="K107" i="12"/>
  <c r="U107" i="12"/>
  <c r="L107" i="12"/>
  <c r="W107" i="12"/>
  <c r="M107" i="12"/>
  <c r="X107" i="12"/>
  <c r="O107" i="12"/>
  <c r="Y107" i="12"/>
  <c r="CR99" i="12"/>
  <c r="I99" i="12"/>
  <c r="Q99" i="12"/>
  <c r="K99" i="12"/>
  <c r="L99" i="12"/>
  <c r="M99" i="12"/>
  <c r="U99" i="12"/>
  <c r="F99" i="12"/>
  <c r="N99" i="12"/>
  <c r="V99" i="12"/>
  <c r="H99" i="12"/>
  <c r="P99" i="12"/>
  <c r="X99" i="12"/>
  <c r="J99" i="12"/>
  <c r="AA99" i="12"/>
  <c r="O99" i="12"/>
  <c r="AB99" i="12"/>
  <c r="R99" i="12"/>
  <c r="AC99" i="12"/>
  <c r="S99" i="12"/>
  <c r="T99" i="12"/>
  <c r="W99" i="12"/>
  <c r="Y99" i="12"/>
  <c r="G99" i="12"/>
  <c r="Z99" i="12"/>
  <c r="CR91" i="12"/>
  <c r="I91" i="12"/>
  <c r="Q91" i="12"/>
  <c r="Y91" i="12"/>
  <c r="K91" i="12"/>
  <c r="S91" i="12"/>
  <c r="AA91" i="12"/>
  <c r="L91" i="12"/>
  <c r="T91" i="12"/>
  <c r="AB91" i="12"/>
  <c r="M91" i="12"/>
  <c r="U91" i="12"/>
  <c r="AC91" i="12"/>
  <c r="F91" i="12"/>
  <c r="N91" i="12"/>
  <c r="V91" i="12"/>
  <c r="H91" i="12"/>
  <c r="P91" i="12"/>
  <c r="X91" i="12"/>
  <c r="J91" i="12"/>
  <c r="O91" i="12"/>
  <c r="R91" i="12"/>
  <c r="W91" i="12"/>
  <c r="Z91" i="12"/>
  <c r="G91" i="12"/>
  <c r="CR83" i="12"/>
  <c r="K83" i="12"/>
  <c r="S83" i="12"/>
  <c r="AA83" i="12"/>
  <c r="M83" i="12"/>
  <c r="U83" i="12"/>
  <c r="AC83" i="12"/>
  <c r="G83" i="12"/>
  <c r="O83" i="12"/>
  <c r="W83" i="12"/>
  <c r="H83" i="12"/>
  <c r="P83" i="12"/>
  <c r="X83" i="12"/>
  <c r="F83" i="12"/>
  <c r="V83" i="12"/>
  <c r="J83" i="12"/>
  <c r="Z83" i="12"/>
  <c r="L83" i="12"/>
  <c r="AB83" i="12"/>
  <c r="N83" i="12"/>
  <c r="Q83" i="12"/>
  <c r="T83" i="12"/>
  <c r="I83" i="12"/>
  <c r="R83" i="12"/>
  <c r="Y83" i="12"/>
  <c r="CR75" i="12"/>
  <c r="K75" i="12"/>
  <c r="S75" i="12"/>
  <c r="AA75" i="12"/>
  <c r="M75" i="12"/>
  <c r="U75" i="12"/>
  <c r="AC75" i="12"/>
  <c r="F75" i="12"/>
  <c r="N75" i="12"/>
  <c r="V75" i="12"/>
  <c r="G75" i="12"/>
  <c r="O75" i="12"/>
  <c r="W75" i="12"/>
  <c r="H75" i="12"/>
  <c r="P75" i="12"/>
  <c r="X75" i="12"/>
  <c r="Q75" i="12"/>
  <c r="T75" i="12"/>
  <c r="Y75" i="12"/>
  <c r="Z75" i="12"/>
  <c r="I75" i="12"/>
  <c r="AB75" i="12"/>
  <c r="J75" i="12"/>
  <c r="L75" i="12"/>
  <c r="R75" i="12"/>
  <c r="CR67" i="12"/>
  <c r="J67" i="12"/>
  <c r="R67" i="12"/>
  <c r="Z67" i="12"/>
  <c r="K67" i="12"/>
  <c r="S67" i="12"/>
  <c r="AA67" i="12"/>
  <c r="L67" i="12"/>
  <c r="T67" i="12"/>
  <c r="AB67" i="12"/>
  <c r="M67" i="12"/>
  <c r="U67" i="12"/>
  <c r="AC67" i="12"/>
  <c r="F67" i="12"/>
  <c r="N67" i="12"/>
  <c r="V67" i="12"/>
  <c r="G67" i="12"/>
  <c r="O67" i="12"/>
  <c r="W67" i="12"/>
  <c r="H67" i="12"/>
  <c r="P67" i="12"/>
  <c r="X67" i="12"/>
  <c r="Q67" i="12"/>
  <c r="Y67" i="12"/>
  <c r="I67" i="12"/>
  <c r="CR59" i="12"/>
  <c r="L59" i="12"/>
  <c r="T59" i="12"/>
  <c r="AB59" i="12"/>
  <c r="F59" i="12"/>
  <c r="N59" i="12"/>
  <c r="H59" i="12"/>
  <c r="P59" i="12"/>
  <c r="X59" i="12"/>
  <c r="I59" i="12"/>
  <c r="Q59" i="12"/>
  <c r="Y59" i="12"/>
  <c r="J59" i="12"/>
  <c r="R59" i="12"/>
  <c r="Z59" i="12"/>
  <c r="M59" i="12"/>
  <c r="O59" i="12"/>
  <c r="S59" i="12"/>
  <c r="U59" i="12"/>
  <c r="V59" i="12"/>
  <c r="W59" i="12"/>
  <c r="G59" i="12"/>
  <c r="AA59" i="12"/>
  <c r="K59" i="12"/>
  <c r="AC59" i="12"/>
  <c r="CR51" i="12"/>
  <c r="L51" i="12"/>
  <c r="T51" i="12"/>
  <c r="AB51" i="12"/>
  <c r="M51" i="12"/>
  <c r="U51" i="12"/>
  <c r="AC51" i="12"/>
  <c r="F51" i="12"/>
  <c r="N51" i="12"/>
  <c r="V51" i="12"/>
  <c r="G51" i="12"/>
  <c r="O51" i="12"/>
  <c r="W51" i="12"/>
  <c r="H51" i="12"/>
  <c r="P51" i="12"/>
  <c r="X51" i="12"/>
  <c r="I51" i="12"/>
  <c r="Q51" i="12"/>
  <c r="Y51" i="12"/>
  <c r="J51" i="12"/>
  <c r="R51" i="12"/>
  <c r="Z51" i="12"/>
  <c r="K51" i="12"/>
  <c r="S51" i="12"/>
  <c r="AA51" i="12"/>
  <c r="CR43" i="12"/>
  <c r="K43" i="12"/>
  <c r="S43" i="12"/>
  <c r="AA43" i="12"/>
  <c r="M43" i="12"/>
  <c r="U43" i="12"/>
  <c r="AC43" i="12"/>
  <c r="F43" i="12"/>
  <c r="N43" i="12"/>
  <c r="V43" i="12"/>
  <c r="J43" i="12"/>
  <c r="X43" i="12"/>
  <c r="L43" i="12"/>
  <c r="Y43" i="12"/>
  <c r="O43" i="12"/>
  <c r="Z43" i="12"/>
  <c r="P43" i="12"/>
  <c r="AB43" i="12"/>
  <c r="Q43" i="12"/>
  <c r="G43" i="12"/>
  <c r="R43" i="12"/>
  <c r="H43" i="12"/>
  <c r="T43" i="12"/>
  <c r="I43" i="12"/>
  <c r="W43" i="12"/>
  <c r="CR35" i="12"/>
  <c r="K35" i="12"/>
  <c r="S35" i="12"/>
  <c r="AA35" i="12"/>
  <c r="M35" i="12"/>
  <c r="U35" i="12"/>
  <c r="AC35" i="12"/>
  <c r="F35" i="12"/>
  <c r="N35" i="12"/>
  <c r="V35" i="12"/>
  <c r="J35" i="12"/>
  <c r="X35" i="12"/>
  <c r="L35" i="12"/>
  <c r="Y35" i="12"/>
  <c r="O35" i="12"/>
  <c r="Z35" i="12"/>
  <c r="P35" i="12"/>
  <c r="AB35" i="12"/>
  <c r="Q35" i="12"/>
  <c r="G35" i="12"/>
  <c r="R35" i="12"/>
  <c r="H35" i="12"/>
  <c r="T35" i="12"/>
  <c r="I35" i="12"/>
  <c r="W35" i="12"/>
  <c r="CR27" i="12"/>
  <c r="H27" i="12"/>
  <c r="P27" i="12"/>
  <c r="X27" i="12"/>
  <c r="I27" i="12"/>
  <c r="Q27" i="12"/>
  <c r="Y27" i="12"/>
  <c r="J27" i="12"/>
  <c r="R27" i="12"/>
  <c r="Z27" i="12"/>
  <c r="K27" i="12"/>
  <c r="S27" i="12"/>
  <c r="AA27" i="12"/>
  <c r="L27" i="12"/>
  <c r="T27" i="12"/>
  <c r="AB27" i="12"/>
  <c r="M27" i="12"/>
  <c r="U27" i="12"/>
  <c r="AC27" i="12"/>
  <c r="F27" i="12"/>
  <c r="N27" i="12"/>
  <c r="V27" i="12"/>
  <c r="G27" i="12"/>
  <c r="O27" i="12"/>
  <c r="W27" i="12"/>
  <c r="G19" i="12"/>
  <c r="O19" i="12"/>
  <c r="W19" i="12"/>
  <c r="K19" i="12"/>
  <c r="T19" i="12"/>
  <c r="AC19" i="12"/>
  <c r="CR19" i="12"/>
  <c r="N19" i="12"/>
  <c r="X19" i="12"/>
  <c r="F19" i="12"/>
  <c r="P19" i="12"/>
  <c r="Y19" i="12"/>
  <c r="H19" i="12"/>
  <c r="Q19" i="12"/>
  <c r="Z19" i="12"/>
  <c r="I19" i="12"/>
  <c r="R19" i="12"/>
  <c r="AA19" i="12"/>
  <c r="U19" i="12"/>
  <c r="V19" i="12"/>
  <c r="AB19" i="12"/>
  <c r="J19" i="12"/>
  <c r="L19" i="12"/>
  <c r="M19" i="12"/>
  <c r="S19" i="12"/>
  <c r="G11" i="12"/>
  <c r="O11" i="12"/>
  <c r="W11" i="12"/>
  <c r="K11" i="12"/>
  <c r="T11" i="12"/>
  <c r="AC11" i="12"/>
  <c r="L11" i="12"/>
  <c r="U11" i="12"/>
  <c r="CR11" i="12"/>
  <c r="M11" i="12"/>
  <c r="V11" i="12"/>
  <c r="N11" i="12"/>
  <c r="X11" i="12"/>
  <c r="F11" i="12"/>
  <c r="P11" i="12"/>
  <c r="Y11" i="12"/>
  <c r="H11" i="12"/>
  <c r="Q11" i="12"/>
  <c r="Z11" i="12"/>
  <c r="I11" i="12"/>
  <c r="R11" i="12"/>
  <c r="AA11" i="12"/>
  <c r="S11" i="12"/>
  <c r="AB11" i="12"/>
  <c r="J11" i="12"/>
  <c r="Z2" i="12"/>
  <c r="R2" i="12"/>
  <c r="J2" i="12"/>
  <c r="CR146" i="12"/>
  <c r="I146" i="12"/>
  <c r="Q146" i="12"/>
  <c r="Y146" i="12"/>
  <c r="J146" i="12"/>
  <c r="R146" i="12"/>
  <c r="Z146" i="12"/>
  <c r="M146" i="12"/>
  <c r="U146" i="12"/>
  <c r="AC146" i="12"/>
  <c r="F146" i="12"/>
  <c r="N146" i="12"/>
  <c r="V146" i="12"/>
  <c r="T146" i="12"/>
  <c r="G146" i="12"/>
  <c r="W146" i="12"/>
  <c r="H146" i="12"/>
  <c r="X146" i="12"/>
  <c r="K146" i="12"/>
  <c r="AA146" i="12"/>
  <c r="L146" i="12"/>
  <c r="AB146" i="12"/>
  <c r="O146" i="12"/>
  <c r="P146" i="12"/>
  <c r="S146" i="12"/>
  <c r="CR138" i="12"/>
  <c r="G138" i="12"/>
  <c r="O138" i="12"/>
  <c r="W138" i="12"/>
  <c r="H138" i="12"/>
  <c r="P138" i="12"/>
  <c r="X138" i="12"/>
  <c r="I138" i="12"/>
  <c r="Q138" i="12"/>
  <c r="Y138" i="12"/>
  <c r="J138" i="12"/>
  <c r="R138" i="12"/>
  <c r="Z138" i="12"/>
  <c r="K138" i="12"/>
  <c r="S138" i="12"/>
  <c r="AA138" i="12"/>
  <c r="L138" i="12"/>
  <c r="T138" i="12"/>
  <c r="AB138" i="12"/>
  <c r="M138" i="12"/>
  <c r="U138" i="12"/>
  <c r="AC138" i="12"/>
  <c r="F138" i="12"/>
  <c r="N138" i="12"/>
  <c r="V138" i="12"/>
  <c r="CR130" i="12"/>
  <c r="G130" i="12"/>
  <c r="O130" i="12"/>
  <c r="W130" i="12"/>
  <c r="H130" i="12"/>
  <c r="P130" i="12"/>
  <c r="X130" i="12"/>
  <c r="I130" i="12"/>
  <c r="Q130" i="12"/>
  <c r="Y130" i="12"/>
  <c r="J130" i="12"/>
  <c r="R130" i="12"/>
  <c r="Z130" i="12"/>
  <c r="K130" i="12"/>
  <c r="S130" i="12"/>
  <c r="AA130" i="12"/>
  <c r="L130" i="12"/>
  <c r="T130" i="12"/>
  <c r="AB130" i="12"/>
  <c r="M130" i="12"/>
  <c r="U130" i="12"/>
  <c r="AC130" i="12"/>
  <c r="F130" i="12"/>
  <c r="N130" i="12"/>
  <c r="V130" i="12"/>
  <c r="CR122" i="12"/>
  <c r="J122" i="12"/>
  <c r="R122" i="12"/>
  <c r="Z122" i="12"/>
  <c r="L122" i="12"/>
  <c r="T122" i="12"/>
  <c r="AB122" i="12"/>
  <c r="M122" i="12"/>
  <c r="U122" i="12"/>
  <c r="AC122" i="12"/>
  <c r="F122" i="12"/>
  <c r="N122" i="12"/>
  <c r="V122" i="12"/>
  <c r="G122" i="12"/>
  <c r="O122" i="12"/>
  <c r="W122" i="12"/>
  <c r="H122" i="12"/>
  <c r="P122" i="12"/>
  <c r="X122" i="12"/>
  <c r="I122" i="12"/>
  <c r="K122" i="12"/>
  <c r="Q122" i="12"/>
  <c r="S122" i="12"/>
  <c r="Y122" i="12"/>
  <c r="AA122" i="12"/>
  <c r="CR114" i="12"/>
  <c r="J114" i="12"/>
  <c r="R114" i="12"/>
  <c r="Z114" i="12"/>
  <c r="K114" i="12"/>
  <c r="S114" i="12"/>
  <c r="AA114" i="12"/>
  <c r="L114" i="12"/>
  <c r="T114" i="12"/>
  <c r="AB114" i="12"/>
  <c r="M114" i="12"/>
  <c r="U114" i="12"/>
  <c r="AC114" i="12"/>
  <c r="F114" i="12"/>
  <c r="N114" i="12"/>
  <c r="V114" i="12"/>
  <c r="G114" i="12"/>
  <c r="O114" i="12"/>
  <c r="W114" i="12"/>
  <c r="H114" i="12"/>
  <c r="P114" i="12"/>
  <c r="X114" i="12"/>
  <c r="I114" i="12"/>
  <c r="Q114" i="12"/>
  <c r="Y114" i="12"/>
  <c r="CR106" i="12"/>
  <c r="F106" i="12"/>
  <c r="N106" i="12"/>
  <c r="V106" i="12"/>
  <c r="H106" i="12"/>
  <c r="P106" i="12"/>
  <c r="X106" i="12"/>
  <c r="I106" i="12"/>
  <c r="S106" i="12"/>
  <c r="AC106" i="12"/>
  <c r="J106" i="12"/>
  <c r="T106" i="12"/>
  <c r="K106" i="12"/>
  <c r="U106" i="12"/>
  <c r="L106" i="12"/>
  <c r="W106" i="12"/>
  <c r="M106" i="12"/>
  <c r="Y106" i="12"/>
  <c r="O106" i="12"/>
  <c r="Z106" i="12"/>
  <c r="Q106" i="12"/>
  <c r="AA106" i="12"/>
  <c r="AB106" i="12"/>
  <c r="G106" i="12"/>
  <c r="R106" i="12"/>
  <c r="CR98" i="12"/>
  <c r="I98" i="12"/>
  <c r="Q98" i="12"/>
  <c r="Y98" i="12"/>
  <c r="K98" i="12"/>
  <c r="S98" i="12"/>
  <c r="AA98" i="12"/>
  <c r="L98" i="12"/>
  <c r="T98" i="12"/>
  <c r="AB98" i="12"/>
  <c r="M98" i="12"/>
  <c r="U98" i="12"/>
  <c r="AC98" i="12"/>
  <c r="F98" i="12"/>
  <c r="N98" i="12"/>
  <c r="V98" i="12"/>
  <c r="H98" i="12"/>
  <c r="P98" i="12"/>
  <c r="X98" i="12"/>
  <c r="G98" i="12"/>
  <c r="J98" i="12"/>
  <c r="O98" i="12"/>
  <c r="R98" i="12"/>
  <c r="W98" i="12"/>
  <c r="Z98" i="12"/>
  <c r="CR90" i="12"/>
  <c r="I90" i="12"/>
  <c r="Q90" i="12"/>
  <c r="Y90" i="12"/>
  <c r="K90" i="12"/>
  <c r="S90" i="12"/>
  <c r="AA90" i="12"/>
  <c r="L90" i="12"/>
  <c r="T90" i="12"/>
  <c r="AB90" i="12"/>
  <c r="M90" i="12"/>
  <c r="U90" i="12"/>
  <c r="AC90" i="12"/>
  <c r="F90" i="12"/>
  <c r="N90" i="12"/>
  <c r="V90" i="12"/>
  <c r="H90" i="12"/>
  <c r="P90" i="12"/>
  <c r="X90" i="12"/>
  <c r="G90" i="12"/>
  <c r="J90" i="12"/>
  <c r="O90" i="12"/>
  <c r="R90" i="12"/>
  <c r="W90" i="12"/>
  <c r="Z90" i="12"/>
  <c r="CR82" i="12"/>
  <c r="K82" i="12"/>
  <c r="S82" i="12"/>
  <c r="AA82" i="12"/>
  <c r="M82" i="12"/>
  <c r="U82" i="12"/>
  <c r="AC82" i="12"/>
  <c r="G82" i="12"/>
  <c r="O82" i="12"/>
  <c r="W82" i="12"/>
  <c r="H82" i="12"/>
  <c r="P82" i="12"/>
  <c r="X82" i="12"/>
  <c r="N82" i="12"/>
  <c r="R82" i="12"/>
  <c r="T82" i="12"/>
  <c r="F82" i="12"/>
  <c r="V82" i="12"/>
  <c r="I82" i="12"/>
  <c r="Y82" i="12"/>
  <c r="L82" i="12"/>
  <c r="AB82" i="12"/>
  <c r="J82" i="12"/>
  <c r="Q82" i="12"/>
  <c r="Z82" i="12"/>
  <c r="CR74" i="12"/>
  <c r="K74" i="12"/>
  <c r="S74" i="12"/>
  <c r="AA74" i="12"/>
  <c r="M74" i="12"/>
  <c r="U74" i="12"/>
  <c r="AC74" i="12"/>
  <c r="F74" i="12"/>
  <c r="N74" i="12"/>
  <c r="V74" i="12"/>
  <c r="G74" i="12"/>
  <c r="O74" i="12"/>
  <c r="W74" i="12"/>
  <c r="H74" i="12"/>
  <c r="P74" i="12"/>
  <c r="X74" i="12"/>
  <c r="R74" i="12"/>
  <c r="Y74" i="12"/>
  <c r="Z74" i="12"/>
  <c r="I74" i="12"/>
  <c r="AB74" i="12"/>
  <c r="J74" i="12"/>
  <c r="L74" i="12"/>
  <c r="Q74" i="12"/>
  <c r="T74" i="12"/>
  <c r="CR66" i="12"/>
  <c r="J66" i="12"/>
  <c r="R66" i="12"/>
  <c r="Z66" i="12"/>
  <c r="K66" i="12"/>
  <c r="S66" i="12"/>
  <c r="AA66" i="12"/>
  <c r="L66" i="12"/>
  <c r="T66" i="12"/>
  <c r="AB66" i="12"/>
  <c r="M66" i="12"/>
  <c r="U66" i="12"/>
  <c r="AC66" i="12"/>
  <c r="F66" i="12"/>
  <c r="N66" i="12"/>
  <c r="V66" i="12"/>
  <c r="G66" i="12"/>
  <c r="O66" i="12"/>
  <c r="W66" i="12"/>
  <c r="H66" i="12"/>
  <c r="P66" i="12"/>
  <c r="X66" i="12"/>
  <c r="Y66" i="12"/>
  <c r="I66" i="12"/>
  <c r="Q66" i="12"/>
  <c r="CR58" i="12"/>
  <c r="L58" i="12"/>
  <c r="T58" i="12"/>
  <c r="AB58" i="12"/>
  <c r="F58" i="12"/>
  <c r="N58" i="12"/>
  <c r="V58" i="12"/>
  <c r="H58" i="12"/>
  <c r="P58" i="12"/>
  <c r="X58" i="12"/>
  <c r="I58" i="12"/>
  <c r="Q58" i="12"/>
  <c r="Y58" i="12"/>
  <c r="J58" i="12"/>
  <c r="R58" i="12"/>
  <c r="Z58" i="12"/>
  <c r="O58" i="12"/>
  <c r="S58" i="12"/>
  <c r="U58" i="12"/>
  <c r="W58" i="12"/>
  <c r="AA58" i="12"/>
  <c r="G58" i="12"/>
  <c r="AC58" i="12"/>
  <c r="K58" i="12"/>
  <c r="M58" i="12"/>
  <c r="CR50" i="12"/>
  <c r="L50" i="12"/>
  <c r="T50" i="12"/>
  <c r="AB50" i="12"/>
  <c r="M50" i="12"/>
  <c r="U50" i="12"/>
  <c r="AC50" i="12"/>
  <c r="F50" i="12"/>
  <c r="N50" i="12"/>
  <c r="V50" i="12"/>
  <c r="G50" i="12"/>
  <c r="O50" i="12"/>
  <c r="W50" i="12"/>
  <c r="H50" i="12"/>
  <c r="P50" i="12"/>
  <c r="X50" i="12"/>
  <c r="I50" i="12"/>
  <c r="Q50" i="12"/>
  <c r="Y50" i="12"/>
  <c r="J50" i="12"/>
  <c r="R50" i="12"/>
  <c r="Z50" i="12"/>
  <c r="AA50" i="12"/>
  <c r="K50" i="12"/>
  <c r="S50" i="12"/>
  <c r="CR42" i="12"/>
  <c r="K42" i="12"/>
  <c r="S42" i="12"/>
  <c r="AA42" i="12"/>
  <c r="M42" i="12"/>
  <c r="U42" i="12"/>
  <c r="AC42" i="12"/>
  <c r="F42" i="12"/>
  <c r="N42" i="12"/>
  <c r="V42" i="12"/>
  <c r="I42" i="12"/>
  <c r="W42" i="12"/>
  <c r="J42" i="12"/>
  <c r="X42" i="12"/>
  <c r="L42" i="12"/>
  <c r="Y42" i="12"/>
  <c r="O42" i="12"/>
  <c r="Z42" i="12"/>
  <c r="P42" i="12"/>
  <c r="AB42" i="12"/>
  <c r="Q42" i="12"/>
  <c r="G42" i="12"/>
  <c r="R42" i="12"/>
  <c r="H42" i="12"/>
  <c r="T42" i="12"/>
  <c r="CR34" i="12"/>
  <c r="H34" i="12"/>
  <c r="P34" i="12"/>
  <c r="X34" i="12"/>
  <c r="I34" i="12"/>
  <c r="Q34" i="12"/>
  <c r="Y34" i="12"/>
  <c r="J34" i="12"/>
  <c r="R34" i="12"/>
  <c r="Z34" i="12"/>
  <c r="K34" i="12"/>
  <c r="S34" i="12"/>
  <c r="AA34" i="12"/>
  <c r="L34" i="12"/>
  <c r="T34" i="12"/>
  <c r="AB34" i="12"/>
  <c r="M34" i="12"/>
  <c r="U34" i="12"/>
  <c r="AC34" i="12"/>
  <c r="F34" i="12"/>
  <c r="N34" i="12"/>
  <c r="V34" i="12"/>
  <c r="G34" i="12"/>
  <c r="O34" i="12"/>
  <c r="W34" i="12"/>
  <c r="CR26" i="12"/>
  <c r="H26" i="12"/>
  <c r="P26" i="12"/>
  <c r="X26" i="12"/>
  <c r="I26" i="12"/>
  <c r="Q26" i="12"/>
  <c r="Y26" i="12"/>
  <c r="J26" i="12"/>
  <c r="R26" i="12"/>
  <c r="Z26" i="12"/>
  <c r="K26" i="12"/>
  <c r="S26" i="12"/>
  <c r="AA26" i="12"/>
  <c r="L26" i="12"/>
  <c r="T26" i="12"/>
  <c r="AB26" i="12"/>
  <c r="M26" i="12"/>
  <c r="U26" i="12"/>
  <c r="AC26" i="12"/>
  <c r="F26" i="12"/>
  <c r="N26" i="12"/>
  <c r="V26" i="12"/>
  <c r="G26" i="12"/>
  <c r="O26" i="12"/>
  <c r="W26" i="12"/>
  <c r="CR18" i="12"/>
  <c r="G18" i="12"/>
  <c r="O18" i="12"/>
  <c r="W18" i="12"/>
  <c r="H18" i="12"/>
  <c r="Q18" i="12"/>
  <c r="Z18" i="12"/>
  <c r="K18" i="12"/>
  <c r="T18" i="12"/>
  <c r="AC18" i="12"/>
  <c r="L18" i="12"/>
  <c r="U18" i="12"/>
  <c r="M18" i="12"/>
  <c r="V18" i="12"/>
  <c r="N18" i="12"/>
  <c r="X18" i="12"/>
  <c r="S18" i="12"/>
  <c r="Y18" i="12"/>
  <c r="AA18" i="12"/>
  <c r="F18" i="12"/>
  <c r="AB18" i="12"/>
  <c r="I18" i="12"/>
  <c r="J18" i="12"/>
  <c r="P18" i="12"/>
  <c r="R18" i="12"/>
  <c r="CR10" i="12"/>
  <c r="G10" i="12"/>
  <c r="O10" i="12"/>
  <c r="W10" i="12"/>
  <c r="H10" i="12"/>
  <c r="Q10" i="12"/>
  <c r="Z10" i="12"/>
  <c r="I10" i="12"/>
  <c r="R10" i="12"/>
  <c r="AA10" i="12"/>
  <c r="J10" i="12"/>
  <c r="S10" i="12"/>
  <c r="AB10" i="12"/>
  <c r="K10" i="12"/>
  <c r="T10" i="12"/>
  <c r="AC10" i="12"/>
  <c r="L10" i="12"/>
  <c r="U10" i="12"/>
  <c r="M10" i="12"/>
  <c r="V10" i="12"/>
  <c r="N10" i="12"/>
  <c r="X10" i="12"/>
  <c r="F10" i="12"/>
  <c r="P10" i="12"/>
  <c r="Y10" i="12"/>
  <c r="Y2" i="12"/>
  <c r="Q2" i="12"/>
  <c r="I2" i="12"/>
  <c r="CR73" i="12"/>
  <c r="K73" i="12"/>
  <c r="S73" i="12"/>
  <c r="AA73" i="12"/>
  <c r="M73" i="12"/>
  <c r="U73" i="12"/>
  <c r="AC73" i="12"/>
  <c r="F73" i="12"/>
  <c r="N73" i="12"/>
  <c r="V73" i="12"/>
  <c r="G73" i="12"/>
  <c r="O73" i="12"/>
  <c r="W73" i="12"/>
  <c r="H73" i="12"/>
  <c r="P73" i="12"/>
  <c r="X73" i="12"/>
  <c r="T73" i="12"/>
  <c r="Z73" i="12"/>
  <c r="I73" i="12"/>
  <c r="AB73" i="12"/>
  <c r="J73" i="12"/>
  <c r="L73" i="12"/>
  <c r="Q73" i="12"/>
  <c r="R73" i="12"/>
  <c r="Y73" i="12"/>
  <c r="CR65" i="12"/>
  <c r="H65" i="12"/>
  <c r="P65" i="12"/>
  <c r="I65" i="12"/>
  <c r="Q65" i="12"/>
  <c r="J65" i="12"/>
  <c r="R65" i="12"/>
  <c r="Z65" i="12"/>
  <c r="N65" i="12"/>
  <c r="Y65" i="12"/>
  <c r="O65" i="12"/>
  <c r="AA65" i="12"/>
  <c r="S65" i="12"/>
  <c r="AB65" i="12"/>
  <c r="F65" i="12"/>
  <c r="T65" i="12"/>
  <c r="AC65" i="12"/>
  <c r="G65" i="12"/>
  <c r="U65" i="12"/>
  <c r="K65" i="12"/>
  <c r="V65" i="12"/>
  <c r="L65" i="12"/>
  <c r="W65" i="12"/>
  <c r="M65" i="12"/>
  <c r="X65" i="12"/>
  <c r="CR57" i="12"/>
  <c r="L57" i="12"/>
  <c r="T57" i="12"/>
  <c r="AB57" i="12"/>
  <c r="F57" i="12"/>
  <c r="N57" i="12"/>
  <c r="V57" i="12"/>
  <c r="H57" i="12"/>
  <c r="P57" i="12"/>
  <c r="X57" i="12"/>
  <c r="I57" i="12"/>
  <c r="Q57" i="12"/>
  <c r="Y57" i="12"/>
  <c r="J57" i="12"/>
  <c r="R57" i="12"/>
  <c r="Z57" i="12"/>
  <c r="S57" i="12"/>
  <c r="U57" i="12"/>
  <c r="W57" i="12"/>
  <c r="AA57" i="12"/>
  <c r="G57" i="12"/>
  <c r="AC57" i="12"/>
  <c r="K57" i="12"/>
  <c r="M57" i="12"/>
  <c r="O57" i="12"/>
  <c r="CR49" i="12"/>
  <c r="L49" i="12"/>
  <c r="T49" i="12"/>
  <c r="AB49" i="12"/>
  <c r="M49" i="12"/>
  <c r="U49" i="12"/>
  <c r="AC49" i="12"/>
  <c r="F49" i="12"/>
  <c r="N49" i="12"/>
  <c r="V49" i="12"/>
  <c r="G49" i="12"/>
  <c r="O49" i="12"/>
  <c r="W49" i="12"/>
  <c r="H49" i="12"/>
  <c r="P49" i="12"/>
  <c r="X49" i="12"/>
  <c r="I49" i="12"/>
  <c r="Q49" i="12"/>
  <c r="Y49" i="12"/>
  <c r="J49" i="12"/>
  <c r="R49" i="12"/>
  <c r="Z49" i="12"/>
  <c r="K49" i="12"/>
  <c r="S49" i="12"/>
  <c r="AA49" i="12"/>
  <c r="CR41" i="12"/>
  <c r="K41" i="12"/>
  <c r="S41" i="12"/>
  <c r="AA41" i="12"/>
  <c r="M41" i="12"/>
  <c r="U41" i="12"/>
  <c r="AC41" i="12"/>
  <c r="F41" i="12"/>
  <c r="N41" i="12"/>
  <c r="V41" i="12"/>
  <c r="H41" i="12"/>
  <c r="T41" i="12"/>
  <c r="I41" i="12"/>
  <c r="W41" i="12"/>
  <c r="J41" i="12"/>
  <c r="X41" i="12"/>
  <c r="L41" i="12"/>
  <c r="Y41" i="12"/>
  <c r="O41" i="12"/>
  <c r="Z41" i="12"/>
  <c r="P41" i="12"/>
  <c r="AB41" i="12"/>
  <c r="Q41" i="12"/>
  <c r="G41" i="12"/>
  <c r="R41" i="12"/>
  <c r="CR33" i="12"/>
  <c r="H33" i="12"/>
  <c r="P33" i="12"/>
  <c r="X33" i="12"/>
  <c r="I33" i="12"/>
  <c r="Q33" i="12"/>
  <c r="Y33" i="12"/>
  <c r="J33" i="12"/>
  <c r="R33" i="12"/>
  <c r="Z33" i="12"/>
  <c r="K33" i="12"/>
  <c r="S33" i="12"/>
  <c r="AA33" i="12"/>
  <c r="L33" i="12"/>
  <c r="T33" i="12"/>
  <c r="AB33" i="12"/>
  <c r="M33" i="12"/>
  <c r="U33" i="12"/>
  <c r="AC33" i="12"/>
  <c r="F33" i="12"/>
  <c r="N33" i="12"/>
  <c r="V33" i="12"/>
  <c r="O33" i="12"/>
  <c r="W33" i="12"/>
  <c r="G33" i="12"/>
  <c r="H25" i="12"/>
  <c r="P25" i="12"/>
  <c r="X25" i="12"/>
  <c r="I25" i="12"/>
  <c r="Q25" i="12"/>
  <c r="Y25" i="12"/>
  <c r="CR25" i="12"/>
  <c r="J25" i="12"/>
  <c r="R25" i="12"/>
  <c r="Z25" i="12"/>
  <c r="K25" i="12"/>
  <c r="S25" i="12"/>
  <c r="AA25" i="12"/>
  <c r="L25" i="12"/>
  <c r="T25" i="12"/>
  <c r="AB25" i="12"/>
  <c r="M25" i="12"/>
  <c r="U25" i="12"/>
  <c r="AC25" i="12"/>
  <c r="F25" i="12"/>
  <c r="N25" i="12"/>
  <c r="V25" i="12"/>
  <c r="O25" i="12"/>
  <c r="W25" i="12"/>
  <c r="G25" i="12"/>
  <c r="G17" i="12"/>
  <c r="O17" i="12"/>
  <c r="W17" i="12"/>
  <c r="CR17" i="12"/>
  <c r="M17" i="12"/>
  <c r="V17" i="12"/>
  <c r="H17" i="12"/>
  <c r="Q17" i="12"/>
  <c r="Z17" i="12"/>
  <c r="I17" i="12"/>
  <c r="R17" i="12"/>
  <c r="AA17" i="12"/>
  <c r="J17" i="12"/>
  <c r="S17" i="12"/>
  <c r="AB17" i="12"/>
  <c r="K17" i="12"/>
  <c r="T17" i="12"/>
  <c r="AC17" i="12"/>
  <c r="U17" i="12"/>
  <c r="X17" i="12"/>
  <c r="Y17" i="12"/>
  <c r="F17" i="12"/>
  <c r="L17" i="12"/>
  <c r="N17" i="12"/>
  <c r="P17" i="12"/>
  <c r="G9" i="12"/>
  <c r="O9" i="12"/>
  <c r="W9" i="12"/>
  <c r="M9" i="12"/>
  <c r="V9" i="12"/>
  <c r="CR9" i="12"/>
  <c r="N9" i="12"/>
  <c r="X9" i="12"/>
  <c r="F9" i="12"/>
  <c r="P9" i="12"/>
  <c r="Y9" i="12"/>
  <c r="H9" i="12"/>
  <c r="Q9" i="12"/>
  <c r="Z9" i="12"/>
  <c r="I9" i="12"/>
  <c r="R9" i="12"/>
  <c r="AA9" i="12"/>
  <c r="J9" i="12"/>
  <c r="S9" i="12"/>
  <c r="AB9" i="12"/>
  <c r="K9" i="12"/>
  <c r="T9" i="12"/>
  <c r="AC9" i="12"/>
  <c r="L9" i="12"/>
  <c r="U9" i="12"/>
  <c r="X2" i="12"/>
  <c r="P2" i="12"/>
  <c r="H2" i="12"/>
  <c r="CR144" i="12"/>
  <c r="I144" i="12"/>
  <c r="Q144" i="12"/>
  <c r="Y144" i="12"/>
  <c r="J144" i="12"/>
  <c r="R144" i="12"/>
  <c r="Z144" i="12"/>
  <c r="M144" i="12"/>
  <c r="U144" i="12"/>
  <c r="AC144" i="12"/>
  <c r="F144" i="12"/>
  <c r="N144" i="12"/>
  <c r="V144" i="12"/>
  <c r="T144" i="12"/>
  <c r="G144" i="12"/>
  <c r="W144" i="12"/>
  <c r="H144" i="12"/>
  <c r="X144" i="12"/>
  <c r="K144" i="12"/>
  <c r="AA144" i="12"/>
  <c r="L144" i="12"/>
  <c r="AB144" i="12"/>
  <c r="O144" i="12"/>
  <c r="P144" i="12"/>
  <c r="S144" i="12"/>
  <c r="CR136" i="12"/>
  <c r="G136" i="12"/>
  <c r="O136" i="12"/>
  <c r="W136" i="12"/>
  <c r="H136" i="12"/>
  <c r="P136" i="12"/>
  <c r="X136" i="12"/>
  <c r="I136" i="12"/>
  <c r="Q136" i="12"/>
  <c r="Y136" i="12"/>
  <c r="J136" i="12"/>
  <c r="R136" i="12"/>
  <c r="Z136" i="12"/>
  <c r="K136" i="12"/>
  <c r="S136" i="12"/>
  <c r="AA136" i="12"/>
  <c r="L136" i="12"/>
  <c r="T136" i="12"/>
  <c r="AB136" i="12"/>
  <c r="M136" i="12"/>
  <c r="U136" i="12"/>
  <c r="AC136" i="12"/>
  <c r="F136" i="12"/>
  <c r="N136" i="12"/>
  <c r="V136" i="12"/>
  <c r="CR128" i="12"/>
  <c r="G128" i="12"/>
  <c r="O128" i="12"/>
  <c r="W128" i="12"/>
  <c r="H128" i="12"/>
  <c r="P128" i="12"/>
  <c r="X128" i="12"/>
  <c r="I128" i="12"/>
  <c r="Q128" i="12"/>
  <c r="Y128" i="12"/>
  <c r="J128" i="12"/>
  <c r="R128" i="12"/>
  <c r="Z128" i="12"/>
  <c r="K128" i="12"/>
  <c r="S128" i="12"/>
  <c r="AA128" i="12"/>
  <c r="L128" i="12"/>
  <c r="T128" i="12"/>
  <c r="AB128" i="12"/>
  <c r="M128" i="12"/>
  <c r="U128" i="12"/>
  <c r="AC128" i="12"/>
  <c r="F128" i="12"/>
  <c r="N128" i="12"/>
  <c r="V128" i="12"/>
  <c r="CR120" i="12"/>
  <c r="J120" i="12"/>
  <c r="R120" i="12"/>
  <c r="Z120" i="12"/>
  <c r="K120" i="12"/>
  <c r="S120" i="12"/>
  <c r="AA120" i="12"/>
  <c r="L120" i="12"/>
  <c r="T120" i="12"/>
  <c r="AB120" i="12"/>
  <c r="M120" i="12"/>
  <c r="U120" i="12"/>
  <c r="AC120" i="12"/>
  <c r="F120" i="12"/>
  <c r="N120" i="12"/>
  <c r="V120" i="12"/>
  <c r="G120" i="12"/>
  <c r="O120" i="12"/>
  <c r="W120" i="12"/>
  <c r="H120" i="12"/>
  <c r="P120" i="12"/>
  <c r="X120" i="12"/>
  <c r="Q120" i="12"/>
  <c r="Y120" i="12"/>
  <c r="I120" i="12"/>
  <c r="CR112" i="12"/>
  <c r="J112" i="12"/>
  <c r="R112" i="12"/>
  <c r="Z112" i="12"/>
  <c r="K112" i="12"/>
  <c r="S112" i="12"/>
  <c r="AA112" i="12"/>
  <c r="L112" i="12"/>
  <c r="T112" i="12"/>
  <c r="AB112" i="12"/>
  <c r="M112" i="12"/>
  <c r="U112" i="12"/>
  <c r="AC112" i="12"/>
  <c r="F112" i="12"/>
  <c r="N112" i="12"/>
  <c r="V112" i="12"/>
  <c r="G112" i="12"/>
  <c r="O112" i="12"/>
  <c r="W112" i="12"/>
  <c r="H112" i="12"/>
  <c r="P112" i="12"/>
  <c r="X112" i="12"/>
  <c r="Q112" i="12"/>
  <c r="Y112" i="12"/>
  <c r="I112" i="12"/>
  <c r="CR104" i="12"/>
  <c r="F104" i="12"/>
  <c r="N104" i="12"/>
  <c r="V104" i="12"/>
  <c r="H104" i="12"/>
  <c r="P104" i="12"/>
  <c r="X104" i="12"/>
  <c r="M104" i="12"/>
  <c r="Y104" i="12"/>
  <c r="O104" i="12"/>
  <c r="Z104" i="12"/>
  <c r="Q104" i="12"/>
  <c r="AA104" i="12"/>
  <c r="G104" i="12"/>
  <c r="R104" i="12"/>
  <c r="AB104" i="12"/>
  <c r="I104" i="12"/>
  <c r="S104" i="12"/>
  <c r="AC104" i="12"/>
  <c r="J104" i="12"/>
  <c r="T104" i="12"/>
  <c r="K104" i="12"/>
  <c r="U104" i="12"/>
  <c r="L104" i="12"/>
  <c r="W104" i="12"/>
  <c r="CR96" i="12"/>
  <c r="I96" i="12"/>
  <c r="Q96" i="12"/>
  <c r="Y96" i="12"/>
  <c r="K96" i="12"/>
  <c r="S96" i="12"/>
  <c r="AA96" i="12"/>
  <c r="L96" i="12"/>
  <c r="T96" i="12"/>
  <c r="AB96" i="12"/>
  <c r="M96" i="12"/>
  <c r="U96" i="12"/>
  <c r="AC96" i="12"/>
  <c r="F96" i="12"/>
  <c r="N96" i="12"/>
  <c r="V96" i="12"/>
  <c r="H96" i="12"/>
  <c r="P96" i="12"/>
  <c r="X96" i="12"/>
  <c r="R96" i="12"/>
  <c r="W96" i="12"/>
  <c r="Z96" i="12"/>
  <c r="G96" i="12"/>
  <c r="J96" i="12"/>
  <c r="O96" i="12"/>
  <c r="CR88" i="12"/>
  <c r="I88" i="12"/>
  <c r="Q88" i="12"/>
  <c r="Y88" i="12"/>
  <c r="K88" i="12"/>
  <c r="S88" i="12"/>
  <c r="AA88" i="12"/>
  <c r="L88" i="12"/>
  <c r="T88" i="12"/>
  <c r="AB88" i="12"/>
  <c r="M88" i="12"/>
  <c r="U88" i="12"/>
  <c r="AC88" i="12"/>
  <c r="F88" i="12"/>
  <c r="N88" i="12"/>
  <c r="V88" i="12"/>
  <c r="H88" i="12"/>
  <c r="P88" i="12"/>
  <c r="X88" i="12"/>
  <c r="R88" i="12"/>
  <c r="W88" i="12"/>
  <c r="Z88" i="12"/>
  <c r="G88" i="12"/>
  <c r="J88" i="12"/>
  <c r="O88" i="12"/>
  <c r="CR80" i="12"/>
  <c r="K80" i="12"/>
  <c r="S80" i="12"/>
  <c r="AA80" i="12"/>
  <c r="M80" i="12"/>
  <c r="U80" i="12"/>
  <c r="AC80" i="12"/>
  <c r="F80" i="12"/>
  <c r="N80" i="12"/>
  <c r="V80" i="12"/>
  <c r="G80" i="12"/>
  <c r="O80" i="12"/>
  <c r="W80" i="12"/>
  <c r="H80" i="12"/>
  <c r="P80" i="12"/>
  <c r="X80" i="12"/>
  <c r="Y80" i="12"/>
  <c r="I80" i="12"/>
  <c r="AB80" i="12"/>
  <c r="J80" i="12"/>
  <c r="L80" i="12"/>
  <c r="Q80" i="12"/>
  <c r="T80" i="12"/>
  <c r="R80" i="12"/>
  <c r="Z80" i="12"/>
  <c r="CR72" i="12"/>
  <c r="K72" i="12"/>
  <c r="S72" i="12"/>
  <c r="AA72" i="12"/>
  <c r="M72" i="12"/>
  <c r="U72" i="12"/>
  <c r="AC72" i="12"/>
  <c r="F72" i="12"/>
  <c r="N72" i="12"/>
  <c r="V72" i="12"/>
  <c r="G72" i="12"/>
  <c r="O72" i="12"/>
  <c r="W72" i="12"/>
  <c r="H72" i="12"/>
  <c r="P72" i="12"/>
  <c r="X72" i="12"/>
  <c r="Y72" i="12"/>
  <c r="I72" i="12"/>
  <c r="AB72" i="12"/>
  <c r="J72" i="12"/>
  <c r="L72" i="12"/>
  <c r="Q72" i="12"/>
  <c r="R72" i="12"/>
  <c r="T72" i="12"/>
  <c r="Z72" i="12"/>
  <c r="CR64" i="12"/>
  <c r="H64" i="12"/>
  <c r="P64" i="12"/>
  <c r="X64" i="12"/>
  <c r="I64" i="12"/>
  <c r="Q64" i="12"/>
  <c r="Y64" i="12"/>
  <c r="J64" i="12"/>
  <c r="R64" i="12"/>
  <c r="Z64" i="12"/>
  <c r="M64" i="12"/>
  <c r="AA64" i="12"/>
  <c r="N64" i="12"/>
  <c r="AB64" i="12"/>
  <c r="O64" i="12"/>
  <c r="AC64" i="12"/>
  <c r="S64" i="12"/>
  <c r="F64" i="12"/>
  <c r="T64" i="12"/>
  <c r="G64" i="12"/>
  <c r="U64" i="12"/>
  <c r="K64" i="12"/>
  <c r="V64" i="12"/>
  <c r="L64" i="12"/>
  <c r="W64" i="12"/>
  <c r="CR56" i="12"/>
  <c r="L56" i="12"/>
  <c r="T56" i="12"/>
  <c r="AB56" i="12"/>
  <c r="F56" i="12"/>
  <c r="N56" i="12"/>
  <c r="V56" i="12"/>
  <c r="H56" i="12"/>
  <c r="P56" i="12"/>
  <c r="X56" i="12"/>
  <c r="I56" i="12"/>
  <c r="Q56" i="12"/>
  <c r="Y56" i="12"/>
  <c r="J56" i="12"/>
  <c r="R56" i="12"/>
  <c r="Z56" i="12"/>
  <c r="U56" i="12"/>
  <c r="W56" i="12"/>
  <c r="AA56" i="12"/>
  <c r="G56" i="12"/>
  <c r="AC56" i="12"/>
  <c r="K56" i="12"/>
  <c r="M56" i="12"/>
  <c r="O56" i="12"/>
  <c r="S56" i="12"/>
  <c r="CR48" i="12"/>
  <c r="L48" i="12"/>
  <c r="T48" i="12"/>
  <c r="AB48" i="12"/>
  <c r="M48" i="12"/>
  <c r="U48" i="12"/>
  <c r="AC48" i="12"/>
  <c r="F48" i="12"/>
  <c r="N48" i="12"/>
  <c r="V48" i="12"/>
  <c r="G48" i="12"/>
  <c r="O48" i="12"/>
  <c r="W48" i="12"/>
  <c r="H48" i="12"/>
  <c r="P48" i="12"/>
  <c r="X48" i="12"/>
  <c r="I48" i="12"/>
  <c r="Q48" i="12"/>
  <c r="Y48" i="12"/>
  <c r="J48" i="12"/>
  <c r="R48" i="12"/>
  <c r="Z48" i="12"/>
  <c r="K48" i="12"/>
  <c r="S48" i="12"/>
  <c r="AA48" i="12"/>
  <c r="CR40" i="12"/>
  <c r="K40" i="12"/>
  <c r="S40" i="12"/>
  <c r="AA40" i="12"/>
  <c r="M40" i="12"/>
  <c r="U40" i="12"/>
  <c r="AC40" i="12"/>
  <c r="F40" i="12"/>
  <c r="N40" i="12"/>
  <c r="V40" i="12"/>
  <c r="G40" i="12"/>
  <c r="R40" i="12"/>
  <c r="H40" i="12"/>
  <c r="T40" i="12"/>
  <c r="I40" i="12"/>
  <c r="W40" i="12"/>
  <c r="J40" i="12"/>
  <c r="X40" i="12"/>
  <c r="L40" i="12"/>
  <c r="Y40" i="12"/>
  <c r="O40" i="12"/>
  <c r="Z40" i="12"/>
  <c r="P40" i="12"/>
  <c r="AB40" i="12"/>
  <c r="Q40" i="12"/>
  <c r="CR32" i="12"/>
  <c r="H32" i="12"/>
  <c r="P32" i="12"/>
  <c r="X32" i="12"/>
  <c r="I32" i="12"/>
  <c r="Q32" i="12"/>
  <c r="Y32" i="12"/>
  <c r="J32" i="12"/>
  <c r="R32" i="12"/>
  <c r="Z32" i="12"/>
  <c r="K32" i="12"/>
  <c r="S32" i="12"/>
  <c r="AA32" i="12"/>
  <c r="L32" i="12"/>
  <c r="T32" i="12"/>
  <c r="AB32" i="12"/>
  <c r="M32" i="12"/>
  <c r="U32" i="12"/>
  <c r="AC32" i="12"/>
  <c r="F32" i="12"/>
  <c r="N32" i="12"/>
  <c r="V32" i="12"/>
  <c r="G32" i="12"/>
  <c r="O32" i="12"/>
  <c r="W32" i="12"/>
  <c r="L24" i="12"/>
  <c r="T24" i="12"/>
  <c r="AB24" i="12"/>
  <c r="CR24" i="12"/>
  <c r="G24" i="12"/>
  <c r="O24" i="12"/>
  <c r="W24" i="12"/>
  <c r="K24" i="12"/>
  <c r="V24" i="12"/>
  <c r="M24" i="12"/>
  <c r="X24" i="12"/>
  <c r="N24" i="12"/>
  <c r="Y24" i="12"/>
  <c r="P24" i="12"/>
  <c r="Z24" i="12"/>
  <c r="F24" i="12"/>
  <c r="Q24" i="12"/>
  <c r="AA24" i="12"/>
  <c r="H24" i="12"/>
  <c r="R24" i="12"/>
  <c r="AC24" i="12"/>
  <c r="I24" i="12"/>
  <c r="S24" i="12"/>
  <c r="J24" i="12"/>
  <c r="U24" i="12"/>
  <c r="G16" i="12"/>
  <c r="O16" i="12"/>
  <c r="W16" i="12"/>
  <c r="J16" i="12"/>
  <c r="S16" i="12"/>
  <c r="AB16" i="12"/>
  <c r="M16" i="12"/>
  <c r="V16" i="12"/>
  <c r="N16" i="12"/>
  <c r="X16" i="12"/>
  <c r="F16" i="12"/>
  <c r="P16" i="12"/>
  <c r="Y16" i="12"/>
  <c r="H16" i="12"/>
  <c r="Q16" i="12"/>
  <c r="Z16" i="12"/>
  <c r="T16" i="12"/>
  <c r="CR16" i="12"/>
  <c r="U16" i="12"/>
  <c r="AA16" i="12"/>
  <c r="AC16" i="12"/>
  <c r="I16" i="12"/>
  <c r="K16" i="12"/>
  <c r="L16" i="12"/>
  <c r="R16" i="12"/>
  <c r="G8" i="12"/>
  <c r="O8" i="12"/>
  <c r="W8" i="12"/>
  <c r="CR8" i="12"/>
  <c r="J8" i="12"/>
  <c r="S8" i="12"/>
  <c r="AB8" i="12"/>
  <c r="K8" i="12"/>
  <c r="T8" i="12"/>
  <c r="AC8" i="12"/>
  <c r="L8" i="12"/>
  <c r="U8" i="12"/>
  <c r="M8" i="12"/>
  <c r="V8" i="12"/>
  <c r="N8" i="12"/>
  <c r="X8" i="12"/>
  <c r="F8" i="12"/>
  <c r="P8" i="12"/>
  <c r="Y8" i="12"/>
  <c r="H8" i="12"/>
  <c r="Q8" i="12"/>
  <c r="Z8" i="12"/>
  <c r="R8" i="12"/>
  <c r="AA8" i="12"/>
  <c r="I8" i="12"/>
  <c r="W2" i="12"/>
  <c r="O2" i="12"/>
  <c r="G2" i="12"/>
  <c r="CR167" i="12"/>
  <c r="J167" i="12"/>
  <c r="R167" i="12"/>
  <c r="Z167" i="12"/>
  <c r="K167" i="12"/>
  <c r="S167" i="12"/>
  <c r="AA167" i="12"/>
  <c r="L167" i="12"/>
  <c r="T167" i="12"/>
  <c r="AB167" i="12"/>
  <c r="M167" i="12"/>
  <c r="U167" i="12"/>
  <c r="AC167" i="12"/>
  <c r="F167" i="12"/>
  <c r="N167" i="12"/>
  <c r="V167" i="12"/>
  <c r="G167" i="12"/>
  <c r="O167" i="12"/>
  <c r="W167" i="12"/>
  <c r="H167" i="12"/>
  <c r="P167" i="12"/>
  <c r="X167" i="12"/>
  <c r="I167" i="12"/>
  <c r="Q167" i="12"/>
  <c r="Y167" i="12"/>
  <c r="CR159" i="12"/>
  <c r="J159" i="12"/>
  <c r="R159" i="12"/>
  <c r="Z159" i="12"/>
  <c r="K159" i="12"/>
  <c r="S159" i="12"/>
  <c r="AA159" i="12"/>
  <c r="L159" i="12"/>
  <c r="T159" i="12"/>
  <c r="AB159" i="12"/>
  <c r="M159" i="12"/>
  <c r="U159" i="12"/>
  <c r="AC159" i="12"/>
  <c r="F159" i="12"/>
  <c r="N159" i="12"/>
  <c r="V159" i="12"/>
  <c r="G159" i="12"/>
  <c r="O159" i="12"/>
  <c r="W159" i="12"/>
  <c r="H159" i="12"/>
  <c r="P159" i="12"/>
  <c r="X159" i="12"/>
  <c r="I159" i="12"/>
  <c r="Q159" i="12"/>
  <c r="Y159" i="12"/>
  <c r="CR151" i="12"/>
  <c r="J151" i="12"/>
  <c r="R151" i="12"/>
  <c r="Z151" i="12"/>
  <c r="K151" i="12"/>
  <c r="S151" i="12"/>
  <c r="AA151" i="12"/>
  <c r="L151" i="12"/>
  <c r="T151" i="12"/>
  <c r="AB151" i="12"/>
  <c r="M151" i="12"/>
  <c r="U151" i="12"/>
  <c r="AC151" i="12"/>
  <c r="F151" i="12"/>
  <c r="N151" i="12"/>
  <c r="V151" i="12"/>
  <c r="G151" i="12"/>
  <c r="O151" i="12"/>
  <c r="W151" i="12"/>
  <c r="H151" i="12"/>
  <c r="P151" i="12"/>
  <c r="X151" i="12"/>
  <c r="I151" i="12"/>
  <c r="Q151" i="12"/>
  <c r="Y151" i="12"/>
  <c r="CR143" i="12"/>
  <c r="I143" i="12"/>
  <c r="Q143" i="12"/>
  <c r="Y143" i="12"/>
  <c r="J143" i="12"/>
  <c r="R143" i="12"/>
  <c r="Z143" i="12"/>
  <c r="M143" i="12"/>
  <c r="U143" i="12"/>
  <c r="AC143" i="12"/>
  <c r="F143" i="12"/>
  <c r="N143" i="12"/>
  <c r="V143" i="12"/>
  <c r="L143" i="12"/>
  <c r="AB143" i="12"/>
  <c r="O143" i="12"/>
  <c r="P143" i="12"/>
  <c r="S143" i="12"/>
  <c r="T143" i="12"/>
  <c r="G143" i="12"/>
  <c r="W143" i="12"/>
  <c r="H143" i="12"/>
  <c r="X143" i="12"/>
  <c r="K143" i="12"/>
  <c r="AA143" i="12"/>
  <c r="CR135" i="12"/>
  <c r="G135" i="12"/>
  <c r="O135" i="12"/>
  <c r="W135" i="12"/>
  <c r="H135" i="12"/>
  <c r="P135" i="12"/>
  <c r="X135" i="12"/>
  <c r="I135" i="12"/>
  <c r="Q135" i="12"/>
  <c r="Y135" i="12"/>
  <c r="J135" i="12"/>
  <c r="R135" i="12"/>
  <c r="Z135" i="12"/>
  <c r="K135" i="12"/>
  <c r="S135" i="12"/>
  <c r="AA135" i="12"/>
  <c r="L135" i="12"/>
  <c r="T135" i="12"/>
  <c r="AB135" i="12"/>
  <c r="M135" i="12"/>
  <c r="U135" i="12"/>
  <c r="AC135" i="12"/>
  <c r="F135" i="12"/>
  <c r="N135" i="12"/>
  <c r="V135" i="12"/>
  <c r="CR127" i="12"/>
  <c r="G127" i="12"/>
  <c r="O127" i="12"/>
  <c r="W127" i="12"/>
  <c r="H127" i="12"/>
  <c r="P127" i="12"/>
  <c r="X127" i="12"/>
  <c r="I127" i="12"/>
  <c r="Q127" i="12"/>
  <c r="Y127" i="12"/>
  <c r="J127" i="12"/>
  <c r="R127" i="12"/>
  <c r="Z127" i="12"/>
  <c r="K127" i="12"/>
  <c r="S127" i="12"/>
  <c r="AA127" i="12"/>
  <c r="L127" i="12"/>
  <c r="T127" i="12"/>
  <c r="AB127" i="12"/>
  <c r="M127" i="12"/>
  <c r="U127" i="12"/>
  <c r="AC127" i="12"/>
  <c r="F127" i="12"/>
  <c r="N127" i="12"/>
  <c r="V127" i="12"/>
  <c r="CR119" i="12"/>
  <c r="J119" i="12"/>
  <c r="R119" i="12"/>
  <c r="Z119" i="12"/>
  <c r="K119" i="12"/>
  <c r="S119" i="12"/>
  <c r="AA119" i="12"/>
  <c r="L119" i="12"/>
  <c r="T119" i="12"/>
  <c r="AB119" i="12"/>
  <c r="M119" i="12"/>
  <c r="U119" i="12"/>
  <c r="AC119" i="12"/>
  <c r="F119" i="12"/>
  <c r="N119" i="12"/>
  <c r="V119" i="12"/>
  <c r="G119" i="12"/>
  <c r="O119" i="12"/>
  <c r="W119" i="12"/>
  <c r="H119" i="12"/>
  <c r="P119" i="12"/>
  <c r="X119" i="12"/>
  <c r="I119" i="12"/>
  <c r="Q119" i="12"/>
  <c r="Y119" i="12"/>
  <c r="CR111" i="12"/>
  <c r="J111" i="12"/>
  <c r="R111" i="12"/>
  <c r="Z111" i="12"/>
  <c r="K111" i="12"/>
  <c r="S111" i="12"/>
  <c r="AA111" i="12"/>
  <c r="L111" i="12"/>
  <c r="T111" i="12"/>
  <c r="AB111" i="12"/>
  <c r="M111" i="12"/>
  <c r="U111" i="12"/>
  <c r="AC111" i="12"/>
  <c r="F111" i="12"/>
  <c r="N111" i="12"/>
  <c r="V111" i="12"/>
  <c r="G111" i="12"/>
  <c r="O111" i="12"/>
  <c r="W111" i="12"/>
  <c r="H111" i="12"/>
  <c r="P111" i="12"/>
  <c r="X111" i="12"/>
  <c r="I111" i="12"/>
  <c r="Q111" i="12"/>
  <c r="Y111" i="12"/>
  <c r="CR103" i="12"/>
  <c r="F103" i="12"/>
  <c r="N103" i="12"/>
  <c r="V103" i="12"/>
  <c r="H103" i="12"/>
  <c r="P103" i="12"/>
  <c r="X103" i="12"/>
  <c r="Q103" i="12"/>
  <c r="AA103" i="12"/>
  <c r="G103" i="12"/>
  <c r="R103" i="12"/>
  <c r="AB103" i="12"/>
  <c r="I103" i="12"/>
  <c r="S103" i="12"/>
  <c r="AC103" i="12"/>
  <c r="J103" i="12"/>
  <c r="T103" i="12"/>
  <c r="K103" i="12"/>
  <c r="U103" i="12"/>
  <c r="L103" i="12"/>
  <c r="W103" i="12"/>
  <c r="M103" i="12"/>
  <c r="Y103" i="12"/>
  <c r="O103" i="12"/>
  <c r="Z103" i="12"/>
  <c r="CR95" i="12"/>
  <c r="I95" i="12"/>
  <c r="Q95" i="12"/>
  <c r="Y95" i="12"/>
  <c r="K95" i="12"/>
  <c r="S95" i="12"/>
  <c r="AA95" i="12"/>
  <c r="L95" i="12"/>
  <c r="T95" i="12"/>
  <c r="AB95" i="12"/>
  <c r="M95" i="12"/>
  <c r="U95" i="12"/>
  <c r="AC95" i="12"/>
  <c r="F95" i="12"/>
  <c r="N95" i="12"/>
  <c r="V95" i="12"/>
  <c r="H95" i="12"/>
  <c r="P95" i="12"/>
  <c r="X95" i="12"/>
  <c r="J95" i="12"/>
  <c r="O95" i="12"/>
  <c r="R95" i="12"/>
  <c r="W95" i="12"/>
  <c r="Z95" i="12"/>
  <c r="G95" i="12"/>
  <c r="CR87" i="12"/>
  <c r="I87" i="12"/>
  <c r="Q87" i="12"/>
  <c r="Y87" i="12"/>
  <c r="K87" i="12"/>
  <c r="S87" i="12"/>
  <c r="AA87" i="12"/>
  <c r="L87" i="12"/>
  <c r="T87" i="12"/>
  <c r="AB87" i="12"/>
  <c r="M87" i="12"/>
  <c r="U87" i="12"/>
  <c r="AC87" i="12"/>
  <c r="F87" i="12"/>
  <c r="N87" i="12"/>
  <c r="V87" i="12"/>
  <c r="H87" i="12"/>
  <c r="P87" i="12"/>
  <c r="X87" i="12"/>
  <c r="J87" i="12"/>
  <c r="O87" i="12"/>
  <c r="R87" i="12"/>
  <c r="W87" i="12"/>
  <c r="Z87" i="12"/>
  <c r="G87" i="12"/>
  <c r="CR79" i="12"/>
  <c r="K79" i="12"/>
  <c r="S79" i="12"/>
  <c r="AA79" i="12"/>
  <c r="M79" i="12"/>
  <c r="U79" i="12"/>
  <c r="AC79" i="12"/>
  <c r="F79" i="12"/>
  <c r="N79" i="12"/>
  <c r="V79" i="12"/>
  <c r="G79" i="12"/>
  <c r="O79" i="12"/>
  <c r="W79" i="12"/>
  <c r="H79" i="12"/>
  <c r="P79" i="12"/>
  <c r="X79" i="12"/>
  <c r="Z79" i="12"/>
  <c r="J79" i="12"/>
  <c r="L79" i="12"/>
  <c r="Q79" i="12"/>
  <c r="R79" i="12"/>
  <c r="Y79" i="12"/>
  <c r="AB79" i="12"/>
  <c r="I79" i="12"/>
  <c r="T79" i="12"/>
  <c r="CR71" i="12"/>
  <c r="J71" i="12"/>
  <c r="R71" i="12"/>
  <c r="K71" i="12"/>
  <c r="S71" i="12"/>
  <c r="AA71" i="12"/>
  <c r="L71" i="12"/>
  <c r="T71" i="12"/>
  <c r="M71" i="12"/>
  <c r="U71" i="12"/>
  <c r="AC71" i="12"/>
  <c r="F71" i="12"/>
  <c r="N71" i="12"/>
  <c r="V71" i="12"/>
  <c r="G71" i="12"/>
  <c r="O71" i="12"/>
  <c r="W71" i="12"/>
  <c r="H71" i="12"/>
  <c r="P71" i="12"/>
  <c r="X71" i="12"/>
  <c r="Z71" i="12"/>
  <c r="I71" i="12"/>
  <c r="Q71" i="12"/>
  <c r="Y71" i="12"/>
  <c r="AB71" i="12"/>
  <c r="CR63" i="12"/>
  <c r="H63" i="12"/>
  <c r="P63" i="12"/>
  <c r="X63" i="12"/>
  <c r="I63" i="12"/>
  <c r="Q63" i="12"/>
  <c r="Y63" i="12"/>
  <c r="J63" i="12"/>
  <c r="R63" i="12"/>
  <c r="Z63" i="12"/>
  <c r="L63" i="12"/>
  <c r="W63" i="12"/>
  <c r="M63" i="12"/>
  <c r="AA63" i="12"/>
  <c r="N63" i="12"/>
  <c r="AB63" i="12"/>
  <c r="O63" i="12"/>
  <c r="AC63" i="12"/>
  <c r="S63" i="12"/>
  <c r="F63" i="12"/>
  <c r="T63" i="12"/>
  <c r="G63" i="12"/>
  <c r="U63" i="12"/>
  <c r="K63" i="12"/>
  <c r="V63" i="12"/>
  <c r="CR55" i="12"/>
  <c r="L55" i="12"/>
  <c r="T55" i="12"/>
  <c r="AB55" i="12"/>
  <c r="F55" i="12"/>
  <c r="N55" i="12"/>
  <c r="V55" i="12"/>
  <c r="H55" i="12"/>
  <c r="P55" i="12"/>
  <c r="X55" i="12"/>
  <c r="I55" i="12"/>
  <c r="Q55" i="12"/>
  <c r="Y55" i="12"/>
  <c r="J55" i="12"/>
  <c r="R55" i="12"/>
  <c r="Z55" i="12"/>
  <c r="W55" i="12"/>
  <c r="AA55" i="12"/>
  <c r="G55" i="12"/>
  <c r="AC55" i="12"/>
  <c r="K55" i="12"/>
  <c r="M55" i="12"/>
  <c r="O55" i="12"/>
  <c r="S55" i="12"/>
  <c r="U55" i="12"/>
  <c r="CR47" i="12"/>
  <c r="K47" i="12"/>
  <c r="S47" i="12"/>
  <c r="F47" i="12"/>
  <c r="N47" i="12"/>
  <c r="I47" i="12"/>
  <c r="T47" i="12"/>
  <c r="AB47" i="12"/>
  <c r="J47" i="12"/>
  <c r="U47" i="12"/>
  <c r="AC47" i="12"/>
  <c r="L47" i="12"/>
  <c r="V47" i="12"/>
  <c r="M47" i="12"/>
  <c r="W47" i="12"/>
  <c r="O47" i="12"/>
  <c r="X47" i="12"/>
  <c r="P47" i="12"/>
  <c r="Y47" i="12"/>
  <c r="G47" i="12"/>
  <c r="Q47" i="12"/>
  <c r="Z47" i="12"/>
  <c r="H47" i="12"/>
  <c r="R47" i="12"/>
  <c r="AA47" i="12"/>
  <c r="CR39" i="12"/>
  <c r="K39" i="12"/>
  <c r="S39" i="12"/>
  <c r="AA39" i="12"/>
  <c r="M39" i="12"/>
  <c r="U39" i="12"/>
  <c r="AC39" i="12"/>
  <c r="F39" i="12"/>
  <c r="N39" i="12"/>
  <c r="V39" i="12"/>
  <c r="Q39" i="12"/>
  <c r="G39" i="12"/>
  <c r="R39" i="12"/>
  <c r="H39" i="12"/>
  <c r="T39" i="12"/>
  <c r="I39" i="12"/>
  <c r="W39" i="12"/>
  <c r="J39" i="12"/>
  <c r="X39" i="12"/>
  <c r="L39" i="12"/>
  <c r="Y39" i="12"/>
  <c r="O39" i="12"/>
  <c r="Z39" i="12"/>
  <c r="P39" i="12"/>
  <c r="AB39" i="12"/>
  <c r="CR31" i="12"/>
  <c r="H31" i="12"/>
  <c r="P31" i="12"/>
  <c r="X31" i="12"/>
  <c r="I31" i="12"/>
  <c r="Q31" i="12"/>
  <c r="Y31" i="12"/>
  <c r="J31" i="12"/>
  <c r="R31" i="12"/>
  <c r="Z31" i="12"/>
  <c r="K31" i="12"/>
  <c r="S31" i="12"/>
  <c r="AA31" i="12"/>
  <c r="L31" i="12"/>
  <c r="T31" i="12"/>
  <c r="AB31" i="12"/>
  <c r="M31" i="12"/>
  <c r="U31" i="12"/>
  <c r="AC31" i="12"/>
  <c r="F31" i="12"/>
  <c r="N31" i="12"/>
  <c r="V31" i="12"/>
  <c r="G31" i="12"/>
  <c r="O31" i="12"/>
  <c r="W31" i="12"/>
  <c r="L23" i="12"/>
  <c r="T23" i="12"/>
  <c r="AB23" i="12"/>
  <c r="CR23" i="12"/>
  <c r="G23" i="12"/>
  <c r="O23" i="12"/>
  <c r="W23" i="12"/>
  <c r="N23" i="12"/>
  <c r="Y23" i="12"/>
  <c r="P23" i="12"/>
  <c r="Z23" i="12"/>
  <c r="F23" i="12"/>
  <c r="Q23" i="12"/>
  <c r="AA23" i="12"/>
  <c r="H23" i="12"/>
  <c r="R23" i="12"/>
  <c r="AC23" i="12"/>
  <c r="I23" i="12"/>
  <c r="S23" i="12"/>
  <c r="J23" i="12"/>
  <c r="U23" i="12"/>
  <c r="K23" i="12"/>
  <c r="V23" i="12"/>
  <c r="M23" i="12"/>
  <c r="X23" i="12"/>
  <c r="G15" i="12"/>
  <c r="O15" i="12"/>
  <c r="W15" i="12"/>
  <c r="F15" i="12"/>
  <c r="P15" i="12"/>
  <c r="Y15" i="12"/>
  <c r="J15" i="12"/>
  <c r="S15" i="12"/>
  <c r="AB15" i="12"/>
  <c r="K15" i="12"/>
  <c r="T15" i="12"/>
  <c r="AC15" i="12"/>
  <c r="L15" i="12"/>
  <c r="U15" i="12"/>
  <c r="CR15" i="12"/>
  <c r="M15" i="12"/>
  <c r="V15" i="12"/>
  <c r="R15" i="12"/>
  <c r="X15" i="12"/>
  <c r="Z15" i="12"/>
  <c r="AA15" i="12"/>
  <c r="H15" i="12"/>
  <c r="I15" i="12"/>
  <c r="N15" i="12"/>
  <c r="Q15" i="12"/>
  <c r="G7" i="12"/>
  <c r="O7" i="12"/>
  <c r="W7" i="12"/>
  <c r="F7" i="12"/>
  <c r="P7" i="12"/>
  <c r="Y7" i="12"/>
  <c r="H7" i="12"/>
  <c r="Q7" i="12"/>
  <c r="Z7" i="12"/>
  <c r="I7" i="12"/>
  <c r="R7" i="12"/>
  <c r="AA7" i="12"/>
  <c r="J7" i="12"/>
  <c r="S7" i="12"/>
  <c r="AB7" i="12"/>
  <c r="K7" i="12"/>
  <c r="T7" i="12"/>
  <c r="AC7" i="12"/>
  <c r="L7" i="12"/>
  <c r="U7" i="12"/>
  <c r="M7" i="12"/>
  <c r="V7" i="12"/>
  <c r="CR7" i="12"/>
  <c r="N7" i="12"/>
  <c r="X7" i="12"/>
  <c r="F2" i="12"/>
  <c r="V2" i="12"/>
  <c r="N2" i="12"/>
  <c r="CR166" i="12"/>
  <c r="J166" i="12"/>
  <c r="R166" i="12"/>
  <c r="Z166" i="12"/>
  <c r="K166" i="12"/>
  <c r="S166" i="12"/>
  <c r="AA166" i="12"/>
  <c r="L166" i="12"/>
  <c r="T166" i="12"/>
  <c r="AB166" i="12"/>
  <c r="M166" i="12"/>
  <c r="U166" i="12"/>
  <c r="AC166" i="12"/>
  <c r="F166" i="12"/>
  <c r="N166" i="12"/>
  <c r="V166" i="12"/>
  <c r="G166" i="12"/>
  <c r="O166" i="12"/>
  <c r="W166" i="12"/>
  <c r="H166" i="12"/>
  <c r="P166" i="12"/>
  <c r="X166" i="12"/>
  <c r="I166" i="12"/>
  <c r="Q166" i="12"/>
  <c r="Y166" i="12"/>
  <c r="CR158" i="12"/>
  <c r="J158" i="12"/>
  <c r="R158" i="12"/>
  <c r="Z158" i="12"/>
  <c r="K158" i="12"/>
  <c r="S158" i="12"/>
  <c r="AA158" i="12"/>
  <c r="L158" i="12"/>
  <c r="T158" i="12"/>
  <c r="AB158" i="12"/>
  <c r="M158" i="12"/>
  <c r="U158" i="12"/>
  <c r="AC158" i="12"/>
  <c r="F158" i="12"/>
  <c r="N158" i="12"/>
  <c r="V158" i="12"/>
  <c r="G158" i="12"/>
  <c r="O158" i="12"/>
  <c r="W158" i="12"/>
  <c r="H158" i="12"/>
  <c r="P158" i="12"/>
  <c r="X158" i="12"/>
  <c r="I158" i="12"/>
  <c r="Q158" i="12"/>
  <c r="Y158" i="12"/>
  <c r="CR150" i="12"/>
  <c r="I150" i="12"/>
  <c r="J150" i="12"/>
  <c r="M150" i="12"/>
  <c r="F150" i="12"/>
  <c r="N150" i="12"/>
  <c r="R150" i="12"/>
  <c r="Z150" i="12"/>
  <c r="G150" i="12"/>
  <c r="S150" i="12"/>
  <c r="AA150" i="12"/>
  <c r="H150" i="12"/>
  <c r="T150" i="12"/>
  <c r="AB150" i="12"/>
  <c r="K150" i="12"/>
  <c r="U150" i="12"/>
  <c r="AC150" i="12"/>
  <c r="L150" i="12"/>
  <c r="V150" i="12"/>
  <c r="O150" i="12"/>
  <c r="W150" i="12"/>
  <c r="P150" i="12"/>
  <c r="X150" i="12"/>
  <c r="Q150" i="12"/>
  <c r="Y150" i="12"/>
  <c r="CR142" i="12"/>
  <c r="I142" i="12"/>
  <c r="Q142" i="12"/>
  <c r="Y142" i="12"/>
  <c r="J142" i="12"/>
  <c r="R142" i="12"/>
  <c r="Z142" i="12"/>
  <c r="M142" i="12"/>
  <c r="U142" i="12"/>
  <c r="AC142" i="12"/>
  <c r="F142" i="12"/>
  <c r="N142" i="12"/>
  <c r="V142" i="12"/>
  <c r="T142" i="12"/>
  <c r="G142" i="12"/>
  <c r="W142" i="12"/>
  <c r="H142" i="12"/>
  <c r="X142" i="12"/>
  <c r="K142" i="12"/>
  <c r="AA142" i="12"/>
  <c r="L142" i="12"/>
  <c r="AB142" i="12"/>
  <c r="O142" i="12"/>
  <c r="P142" i="12"/>
  <c r="S142" i="12"/>
  <c r="CR134" i="12"/>
  <c r="G134" i="12"/>
  <c r="O134" i="12"/>
  <c r="W134" i="12"/>
  <c r="H134" i="12"/>
  <c r="P134" i="12"/>
  <c r="X134" i="12"/>
  <c r="I134" i="12"/>
  <c r="Q134" i="12"/>
  <c r="Y134" i="12"/>
  <c r="J134" i="12"/>
  <c r="R134" i="12"/>
  <c r="Z134" i="12"/>
  <c r="K134" i="12"/>
  <c r="S134" i="12"/>
  <c r="AA134" i="12"/>
  <c r="L134" i="12"/>
  <c r="T134" i="12"/>
  <c r="AB134" i="12"/>
  <c r="M134" i="12"/>
  <c r="U134" i="12"/>
  <c r="AC134" i="12"/>
  <c r="F134" i="12"/>
  <c r="N134" i="12"/>
  <c r="V134" i="12"/>
  <c r="CR126" i="12"/>
  <c r="G126" i="12"/>
  <c r="O126" i="12"/>
  <c r="W126" i="12"/>
  <c r="H126" i="12"/>
  <c r="P126" i="12"/>
  <c r="X126" i="12"/>
  <c r="I126" i="12"/>
  <c r="Q126" i="12"/>
  <c r="Y126" i="12"/>
  <c r="J126" i="12"/>
  <c r="R126" i="12"/>
  <c r="Z126" i="12"/>
  <c r="K126" i="12"/>
  <c r="S126" i="12"/>
  <c r="AA126" i="12"/>
  <c r="L126" i="12"/>
  <c r="T126" i="12"/>
  <c r="AB126" i="12"/>
  <c r="M126" i="12"/>
  <c r="U126" i="12"/>
  <c r="AC126" i="12"/>
  <c r="F126" i="12"/>
  <c r="N126" i="12"/>
  <c r="V126" i="12"/>
  <c r="CR118" i="12"/>
  <c r="J118" i="12"/>
  <c r="R118" i="12"/>
  <c r="Z118" i="12"/>
  <c r="K118" i="12"/>
  <c r="S118" i="12"/>
  <c r="AA118" i="12"/>
  <c r="L118" i="12"/>
  <c r="T118" i="12"/>
  <c r="AB118" i="12"/>
  <c r="M118" i="12"/>
  <c r="U118" i="12"/>
  <c r="AC118" i="12"/>
  <c r="F118" i="12"/>
  <c r="N118" i="12"/>
  <c r="V118" i="12"/>
  <c r="G118" i="12"/>
  <c r="O118" i="12"/>
  <c r="W118" i="12"/>
  <c r="H118" i="12"/>
  <c r="P118" i="12"/>
  <c r="X118" i="12"/>
  <c r="I118" i="12"/>
  <c r="Q118" i="12"/>
  <c r="Y118" i="12"/>
  <c r="CR110" i="12"/>
  <c r="J110" i="12"/>
  <c r="R110" i="12"/>
  <c r="Z110" i="12"/>
  <c r="K110" i="12"/>
  <c r="S110" i="12"/>
  <c r="AA110" i="12"/>
  <c r="L110" i="12"/>
  <c r="T110" i="12"/>
  <c r="AB110" i="12"/>
  <c r="M110" i="12"/>
  <c r="U110" i="12"/>
  <c r="AC110" i="12"/>
  <c r="F110" i="12"/>
  <c r="N110" i="12"/>
  <c r="V110" i="12"/>
  <c r="G110" i="12"/>
  <c r="O110" i="12"/>
  <c r="W110" i="12"/>
  <c r="H110" i="12"/>
  <c r="P110" i="12"/>
  <c r="X110" i="12"/>
  <c r="I110" i="12"/>
  <c r="Q110" i="12"/>
  <c r="Y110" i="12"/>
  <c r="CR102" i="12"/>
  <c r="F102" i="12"/>
  <c r="N102" i="12"/>
  <c r="V102" i="12"/>
  <c r="H102" i="12"/>
  <c r="P102" i="12"/>
  <c r="X102" i="12"/>
  <c r="I102" i="12"/>
  <c r="S102" i="12"/>
  <c r="AC102" i="12"/>
  <c r="J102" i="12"/>
  <c r="T102" i="12"/>
  <c r="K102" i="12"/>
  <c r="U102" i="12"/>
  <c r="L102" i="12"/>
  <c r="W102" i="12"/>
  <c r="M102" i="12"/>
  <c r="Y102" i="12"/>
  <c r="O102" i="12"/>
  <c r="Z102" i="12"/>
  <c r="Q102" i="12"/>
  <c r="AA102" i="12"/>
  <c r="G102" i="12"/>
  <c r="R102" i="12"/>
  <c r="AB102" i="12"/>
  <c r="CR94" i="12"/>
  <c r="I94" i="12"/>
  <c r="Q94" i="12"/>
  <c r="Y94" i="12"/>
  <c r="K94" i="12"/>
  <c r="S94" i="12"/>
  <c r="AA94" i="12"/>
  <c r="L94" i="12"/>
  <c r="T94" i="12"/>
  <c r="AB94" i="12"/>
  <c r="M94" i="12"/>
  <c r="U94" i="12"/>
  <c r="AC94" i="12"/>
  <c r="F94" i="12"/>
  <c r="N94" i="12"/>
  <c r="V94" i="12"/>
  <c r="H94" i="12"/>
  <c r="P94" i="12"/>
  <c r="X94" i="12"/>
  <c r="G94" i="12"/>
  <c r="J94" i="12"/>
  <c r="O94" i="12"/>
  <c r="R94" i="12"/>
  <c r="W94" i="12"/>
  <c r="Z94" i="12"/>
  <c r="CR86" i="12"/>
  <c r="I86" i="12"/>
  <c r="Q86" i="12"/>
  <c r="Y86" i="12"/>
  <c r="K86" i="12"/>
  <c r="S86" i="12"/>
  <c r="AA86" i="12"/>
  <c r="L86" i="12"/>
  <c r="T86" i="12"/>
  <c r="AB86" i="12"/>
  <c r="M86" i="12"/>
  <c r="U86" i="12"/>
  <c r="AC86" i="12"/>
  <c r="F86" i="12"/>
  <c r="N86" i="12"/>
  <c r="V86" i="12"/>
  <c r="H86" i="12"/>
  <c r="P86" i="12"/>
  <c r="X86" i="12"/>
  <c r="G86" i="12"/>
  <c r="J86" i="12"/>
  <c r="O86" i="12"/>
  <c r="R86" i="12"/>
  <c r="W86" i="12"/>
  <c r="Z86" i="12"/>
  <c r="CR78" i="12"/>
  <c r="K78" i="12"/>
  <c r="S78" i="12"/>
  <c r="AA78" i="12"/>
  <c r="M78" i="12"/>
  <c r="U78" i="12"/>
  <c r="AC78" i="12"/>
  <c r="F78" i="12"/>
  <c r="N78" i="12"/>
  <c r="V78" i="12"/>
  <c r="G78" i="12"/>
  <c r="O78" i="12"/>
  <c r="W78" i="12"/>
  <c r="H78" i="12"/>
  <c r="P78" i="12"/>
  <c r="X78" i="12"/>
  <c r="I78" i="12"/>
  <c r="AB78" i="12"/>
  <c r="L78" i="12"/>
  <c r="Q78" i="12"/>
  <c r="R78" i="12"/>
  <c r="T78" i="12"/>
  <c r="Z78" i="12"/>
  <c r="J78" i="12"/>
  <c r="Y78" i="12"/>
  <c r="CR70" i="12"/>
  <c r="J70" i="12"/>
  <c r="R70" i="12"/>
  <c r="Z70" i="12"/>
  <c r="K70" i="12"/>
  <c r="S70" i="12"/>
  <c r="AA70" i="12"/>
  <c r="L70" i="12"/>
  <c r="T70" i="12"/>
  <c r="AB70" i="12"/>
  <c r="M70" i="12"/>
  <c r="U70" i="12"/>
  <c r="AC70" i="12"/>
  <c r="F70" i="12"/>
  <c r="N70" i="12"/>
  <c r="V70" i="12"/>
  <c r="G70" i="12"/>
  <c r="O70" i="12"/>
  <c r="W70" i="12"/>
  <c r="H70" i="12"/>
  <c r="P70" i="12"/>
  <c r="X70" i="12"/>
  <c r="I70" i="12"/>
  <c r="Q70" i="12"/>
  <c r="Y70" i="12"/>
  <c r="CR62" i="12"/>
  <c r="H62" i="12"/>
  <c r="P62" i="12"/>
  <c r="X62" i="12"/>
  <c r="I62" i="12"/>
  <c r="Q62" i="12"/>
  <c r="Y62" i="12"/>
  <c r="J62" i="12"/>
  <c r="R62" i="12"/>
  <c r="Z62" i="12"/>
  <c r="K62" i="12"/>
  <c r="V62" i="12"/>
  <c r="L62" i="12"/>
  <c r="W62" i="12"/>
  <c r="M62" i="12"/>
  <c r="AA62" i="12"/>
  <c r="N62" i="12"/>
  <c r="AB62" i="12"/>
  <c r="O62" i="12"/>
  <c r="AC62" i="12"/>
  <c r="S62" i="12"/>
  <c r="F62" i="12"/>
  <c r="T62" i="12"/>
  <c r="G62" i="12"/>
  <c r="U62" i="12"/>
  <c r="CR54" i="12"/>
  <c r="L54" i="12"/>
  <c r="T54" i="12"/>
  <c r="AB54" i="12"/>
  <c r="F54" i="12"/>
  <c r="N54" i="12"/>
  <c r="V54" i="12"/>
  <c r="H54" i="12"/>
  <c r="P54" i="12"/>
  <c r="X54" i="12"/>
  <c r="I54" i="12"/>
  <c r="Q54" i="12"/>
  <c r="Y54" i="12"/>
  <c r="J54" i="12"/>
  <c r="R54" i="12"/>
  <c r="Z54" i="12"/>
  <c r="AA54" i="12"/>
  <c r="G54" i="12"/>
  <c r="AC54" i="12"/>
  <c r="K54" i="12"/>
  <c r="M54" i="12"/>
  <c r="O54" i="12"/>
  <c r="S54" i="12"/>
  <c r="U54" i="12"/>
  <c r="W54" i="12"/>
  <c r="CR46" i="12"/>
  <c r="K46" i="12"/>
  <c r="S46" i="12"/>
  <c r="AA46" i="12"/>
  <c r="F46" i="12"/>
  <c r="N46" i="12"/>
  <c r="V46" i="12"/>
  <c r="L46" i="12"/>
  <c r="W46" i="12"/>
  <c r="M46" i="12"/>
  <c r="X46" i="12"/>
  <c r="O46" i="12"/>
  <c r="Y46" i="12"/>
  <c r="P46" i="12"/>
  <c r="Z46" i="12"/>
  <c r="G46" i="12"/>
  <c r="Q46" i="12"/>
  <c r="AB46" i="12"/>
  <c r="H46" i="12"/>
  <c r="R46" i="12"/>
  <c r="AC46" i="12"/>
  <c r="I46" i="12"/>
  <c r="T46" i="12"/>
  <c r="J46" i="12"/>
  <c r="U46" i="12"/>
  <c r="CR38" i="12"/>
  <c r="K38" i="12"/>
  <c r="S38" i="12"/>
  <c r="AA38" i="12"/>
  <c r="M38" i="12"/>
  <c r="U38" i="12"/>
  <c r="AC38" i="12"/>
  <c r="F38" i="12"/>
  <c r="N38" i="12"/>
  <c r="V38" i="12"/>
  <c r="P38" i="12"/>
  <c r="AB38" i="12"/>
  <c r="Q38" i="12"/>
  <c r="G38" i="12"/>
  <c r="R38" i="12"/>
  <c r="H38" i="12"/>
  <c r="T38" i="12"/>
  <c r="I38" i="12"/>
  <c r="W38" i="12"/>
  <c r="J38" i="12"/>
  <c r="X38" i="12"/>
  <c r="L38" i="12"/>
  <c r="Y38" i="12"/>
  <c r="O38" i="12"/>
  <c r="Z38" i="12"/>
  <c r="CR30" i="12"/>
  <c r="H30" i="12"/>
  <c r="P30" i="12"/>
  <c r="X30" i="12"/>
  <c r="I30" i="12"/>
  <c r="Q30" i="12"/>
  <c r="Y30" i="12"/>
  <c r="J30" i="12"/>
  <c r="R30" i="12"/>
  <c r="Z30" i="12"/>
  <c r="K30" i="12"/>
  <c r="S30" i="12"/>
  <c r="AA30" i="12"/>
  <c r="L30" i="12"/>
  <c r="T30" i="12"/>
  <c r="AB30" i="12"/>
  <c r="M30" i="12"/>
  <c r="U30" i="12"/>
  <c r="AC30" i="12"/>
  <c r="F30" i="12"/>
  <c r="N30" i="12"/>
  <c r="V30" i="12"/>
  <c r="W30" i="12"/>
  <c r="G30" i="12"/>
  <c r="O30" i="12"/>
  <c r="L22" i="12"/>
  <c r="T22" i="12"/>
  <c r="AB22" i="12"/>
  <c r="CR22" i="12"/>
  <c r="G22" i="12"/>
  <c r="O22" i="12"/>
  <c r="W22" i="12"/>
  <c r="F22" i="12"/>
  <c r="Q22" i="12"/>
  <c r="AA22" i="12"/>
  <c r="H22" i="12"/>
  <c r="R22" i="12"/>
  <c r="AC22" i="12"/>
  <c r="I22" i="12"/>
  <c r="S22" i="12"/>
  <c r="J22" i="12"/>
  <c r="U22" i="12"/>
  <c r="K22" i="12"/>
  <c r="V22" i="12"/>
  <c r="M22" i="12"/>
  <c r="X22" i="12"/>
  <c r="N22" i="12"/>
  <c r="Y22" i="12"/>
  <c r="P22" i="12"/>
  <c r="Z22" i="12"/>
  <c r="G14" i="12"/>
  <c r="O14" i="12"/>
  <c r="W14" i="12"/>
  <c r="L14" i="12"/>
  <c r="U14" i="12"/>
  <c r="F14" i="12"/>
  <c r="P14" i="12"/>
  <c r="Y14" i="12"/>
  <c r="H14" i="12"/>
  <c r="Q14" i="12"/>
  <c r="Z14" i="12"/>
  <c r="CR14" i="12"/>
  <c r="I14" i="12"/>
  <c r="R14" i="12"/>
  <c r="AA14" i="12"/>
  <c r="J14" i="12"/>
  <c r="S14" i="12"/>
  <c r="AB14" i="12"/>
  <c r="T14" i="12"/>
  <c r="V14" i="12"/>
  <c r="X14" i="12"/>
  <c r="AC14" i="12"/>
  <c r="K14" i="12"/>
  <c r="M14" i="12"/>
  <c r="N14" i="12"/>
  <c r="G6" i="12"/>
  <c r="O6" i="12"/>
  <c r="W6" i="12"/>
  <c r="L6" i="12"/>
  <c r="U6" i="12"/>
  <c r="M6" i="12"/>
  <c r="V6" i="12"/>
  <c r="N6" i="12"/>
  <c r="X6" i="12"/>
  <c r="F6" i="12"/>
  <c r="P6" i="12"/>
  <c r="Y6" i="12"/>
  <c r="H6" i="12"/>
  <c r="Q6" i="12"/>
  <c r="Z6" i="12"/>
  <c r="I6" i="12"/>
  <c r="R6" i="12"/>
  <c r="AA6" i="12"/>
  <c r="CR6" i="12"/>
  <c r="J6" i="12"/>
  <c r="S6" i="12"/>
  <c r="AB6" i="12"/>
  <c r="K6" i="12"/>
  <c r="T6" i="12"/>
  <c r="AC6" i="12"/>
  <c r="AC2" i="12"/>
  <c r="U2" i="12"/>
  <c r="M2" i="12"/>
  <c r="CR77" i="12"/>
  <c r="K77" i="12"/>
  <c r="S77" i="12"/>
  <c r="AA77" i="12"/>
  <c r="M77" i="12"/>
  <c r="U77" i="12"/>
  <c r="AC77" i="12"/>
  <c r="F77" i="12"/>
  <c r="N77" i="12"/>
  <c r="V77" i="12"/>
  <c r="G77" i="12"/>
  <c r="O77" i="12"/>
  <c r="W77" i="12"/>
  <c r="H77" i="12"/>
  <c r="P77" i="12"/>
  <c r="X77" i="12"/>
  <c r="J77" i="12"/>
  <c r="Q77" i="12"/>
  <c r="R77" i="12"/>
  <c r="T77" i="12"/>
  <c r="Y77" i="12"/>
  <c r="I77" i="12"/>
  <c r="AB77" i="12"/>
  <c r="L77" i="12"/>
  <c r="Z77" i="12"/>
  <c r="CR69" i="12"/>
  <c r="J69" i="12"/>
  <c r="R69" i="12"/>
  <c r="Z69" i="12"/>
  <c r="K69" i="12"/>
  <c r="S69" i="12"/>
  <c r="AA69" i="12"/>
  <c r="L69" i="12"/>
  <c r="T69" i="12"/>
  <c r="AB69" i="12"/>
  <c r="M69" i="12"/>
  <c r="U69" i="12"/>
  <c r="AC69" i="12"/>
  <c r="F69" i="12"/>
  <c r="N69" i="12"/>
  <c r="V69" i="12"/>
  <c r="G69" i="12"/>
  <c r="O69" i="12"/>
  <c r="W69" i="12"/>
  <c r="H69" i="12"/>
  <c r="P69" i="12"/>
  <c r="X69" i="12"/>
  <c r="Q69" i="12"/>
  <c r="I69" i="12"/>
  <c r="Y69" i="12"/>
  <c r="CR61" i="12"/>
  <c r="H61" i="12"/>
  <c r="P61" i="12"/>
  <c r="X61" i="12"/>
  <c r="I61" i="12"/>
  <c r="Q61" i="12"/>
  <c r="Y61" i="12"/>
  <c r="J61" i="12"/>
  <c r="R61" i="12"/>
  <c r="Z61" i="12"/>
  <c r="G61" i="12"/>
  <c r="U61" i="12"/>
  <c r="K61" i="12"/>
  <c r="V61" i="12"/>
  <c r="L61" i="12"/>
  <c r="W61" i="12"/>
  <c r="M61" i="12"/>
  <c r="AA61" i="12"/>
  <c r="N61" i="12"/>
  <c r="AB61" i="12"/>
  <c r="O61" i="12"/>
  <c r="AC61" i="12"/>
  <c r="S61" i="12"/>
  <c r="F61" i="12"/>
  <c r="T61" i="12"/>
  <c r="CR53" i="12"/>
  <c r="L53" i="12"/>
  <c r="T53" i="12"/>
  <c r="AB53" i="12"/>
  <c r="F53" i="12"/>
  <c r="N53" i="12"/>
  <c r="V53" i="12"/>
  <c r="H53" i="12"/>
  <c r="P53" i="12"/>
  <c r="X53" i="12"/>
  <c r="I53" i="12"/>
  <c r="Q53" i="12"/>
  <c r="Y53" i="12"/>
  <c r="J53" i="12"/>
  <c r="R53" i="12"/>
  <c r="Z53" i="12"/>
  <c r="G53" i="12"/>
  <c r="AC53" i="12"/>
  <c r="K53" i="12"/>
  <c r="M53" i="12"/>
  <c r="O53" i="12"/>
  <c r="S53" i="12"/>
  <c r="U53" i="12"/>
  <c r="W53" i="12"/>
  <c r="AA53" i="12"/>
  <c r="CR45" i="12"/>
  <c r="K45" i="12"/>
  <c r="S45" i="12"/>
  <c r="AA45" i="12"/>
  <c r="M45" i="12"/>
  <c r="F45" i="12"/>
  <c r="N45" i="12"/>
  <c r="V45" i="12"/>
  <c r="O45" i="12"/>
  <c r="Y45" i="12"/>
  <c r="P45" i="12"/>
  <c r="Z45" i="12"/>
  <c r="Q45" i="12"/>
  <c r="AB45" i="12"/>
  <c r="G45" i="12"/>
  <c r="R45" i="12"/>
  <c r="AC45" i="12"/>
  <c r="H45" i="12"/>
  <c r="T45" i="12"/>
  <c r="I45" i="12"/>
  <c r="U45" i="12"/>
  <c r="J45" i="12"/>
  <c r="W45" i="12"/>
  <c r="L45" i="12"/>
  <c r="X45" i="12"/>
  <c r="CR37" i="12"/>
  <c r="K37" i="12"/>
  <c r="S37" i="12"/>
  <c r="AA37" i="12"/>
  <c r="M37" i="12"/>
  <c r="U37" i="12"/>
  <c r="AC37" i="12"/>
  <c r="F37" i="12"/>
  <c r="N37" i="12"/>
  <c r="V37" i="12"/>
  <c r="O37" i="12"/>
  <c r="Z37" i="12"/>
  <c r="P37" i="12"/>
  <c r="AB37" i="12"/>
  <c r="Q37" i="12"/>
  <c r="G37" i="12"/>
  <c r="R37" i="12"/>
  <c r="H37" i="12"/>
  <c r="T37" i="12"/>
  <c r="I37" i="12"/>
  <c r="W37" i="12"/>
  <c r="J37" i="12"/>
  <c r="X37" i="12"/>
  <c r="L37" i="12"/>
  <c r="Y37" i="12"/>
  <c r="CR29" i="12"/>
  <c r="H29" i="12"/>
  <c r="P29" i="12"/>
  <c r="X29" i="12"/>
  <c r="I29" i="12"/>
  <c r="Q29" i="12"/>
  <c r="Y29" i="12"/>
  <c r="J29" i="12"/>
  <c r="R29" i="12"/>
  <c r="Z29" i="12"/>
  <c r="K29" i="12"/>
  <c r="S29" i="12"/>
  <c r="AA29" i="12"/>
  <c r="L29" i="12"/>
  <c r="T29" i="12"/>
  <c r="AB29" i="12"/>
  <c r="M29" i="12"/>
  <c r="U29" i="12"/>
  <c r="AC29" i="12"/>
  <c r="F29" i="12"/>
  <c r="N29" i="12"/>
  <c r="V29" i="12"/>
  <c r="G29" i="12"/>
  <c r="O29" i="12"/>
  <c r="W29" i="12"/>
  <c r="G21" i="12"/>
  <c r="CR21" i="12"/>
  <c r="L21" i="12"/>
  <c r="T21" i="12"/>
  <c r="AB21" i="12"/>
  <c r="F21" i="12"/>
  <c r="O21" i="12"/>
  <c r="W21" i="12"/>
  <c r="I21" i="12"/>
  <c r="S21" i="12"/>
  <c r="J21" i="12"/>
  <c r="U21" i="12"/>
  <c r="K21" i="12"/>
  <c r="V21" i="12"/>
  <c r="M21" i="12"/>
  <c r="X21" i="12"/>
  <c r="N21" i="12"/>
  <c r="Y21" i="12"/>
  <c r="P21" i="12"/>
  <c r="Z21" i="12"/>
  <c r="Q21" i="12"/>
  <c r="AA21" i="12"/>
  <c r="AC21" i="12"/>
  <c r="H21" i="12"/>
  <c r="R21" i="12"/>
  <c r="G13" i="12"/>
  <c r="O13" i="12"/>
  <c r="W13" i="12"/>
  <c r="I13" i="12"/>
  <c r="R13" i="12"/>
  <c r="AA13" i="12"/>
  <c r="L13" i="12"/>
  <c r="U13" i="12"/>
  <c r="CR13" i="12"/>
  <c r="M13" i="12"/>
  <c r="V13" i="12"/>
  <c r="N13" i="12"/>
  <c r="X13" i="12"/>
  <c r="F13" i="12"/>
  <c r="P13" i="12"/>
  <c r="Y13" i="12"/>
  <c r="S13" i="12"/>
  <c r="T13" i="12"/>
  <c r="Z13" i="12"/>
  <c r="AB13" i="12"/>
  <c r="H13" i="12"/>
  <c r="AC13" i="12"/>
  <c r="J13" i="12"/>
  <c r="K13" i="12"/>
  <c r="Q13" i="12"/>
  <c r="G5" i="12"/>
  <c r="O5" i="12"/>
  <c r="W5" i="12"/>
  <c r="I5" i="12"/>
  <c r="R5" i="12"/>
  <c r="AA5" i="12"/>
  <c r="J5" i="12"/>
  <c r="S5" i="12"/>
  <c r="AB5" i="12"/>
  <c r="K5" i="12"/>
  <c r="T5" i="12"/>
  <c r="L5" i="12"/>
  <c r="U5" i="12"/>
  <c r="M5" i="12"/>
  <c r="V5" i="12"/>
  <c r="CR5" i="12"/>
  <c r="N5" i="12"/>
  <c r="X5" i="12"/>
  <c r="P5" i="12"/>
  <c r="Y5" i="12"/>
  <c r="Q5" i="12"/>
  <c r="Z5" i="12"/>
  <c r="H5" i="12"/>
  <c r="AB2" i="12"/>
  <c r="T2" i="12"/>
  <c r="L2" i="12"/>
  <c r="CR140" i="12"/>
  <c r="G140" i="12"/>
  <c r="O140" i="12"/>
  <c r="H140" i="12"/>
  <c r="P140" i="12"/>
  <c r="I140" i="12"/>
  <c r="Q140" i="12"/>
  <c r="Y140" i="12"/>
  <c r="J140" i="12"/>
  <c r="R140" i="12"/>
  <c r="Z140" i="12"/>
  <c r="K140" i="12"/>
  <c r="L140" i="12"/>
  <c r="T140" i="12"/>
  <c r="M140" i="12"/>
  <c r="U140" i="12"/>
  <c r="AC140" i="12"/>
  <c r="F140" i="12"/>
  <c r="N140" i="12"/>
  <c r="V140" i="12"/>
  <c r="S140" i="12"/>
  <c r="W140" i="12"/>
  <c r="X140" i="12"/>
  <c r="AA140" i="12"/>
  <c r="AB140" i="12"/>
  <c r="CR132" i="12"/>
  <c r="G132" i="12"/>
  <c r="O132" i="12"/>
  <c r="W132" i="12"/>
  <c r="H132" i="12"/>
  <c r="P132" i="12"/>
  <c r="X132" i="12"/>
  <c r="I132" i="12"/>
  <c r="Q132" i="12"/>
  <c r="Y132" i="12"/>
  <c r="J132" i="12"/>
  <c r="R132" i="12"/>
  <c r="Z132" i="12"/>
  <c r="K132" i="12"/>
  <c r="S132" i="12"/>
  <c r="AA132" i="12"/>
  <c r="L132" i="12"/>
  <c r="T132" i="12"/>
  <c r="AB132" i="12"/>
  <c r="M132" i="12"/>
  <c r="U132" i="12"/>
  <c r="AC132" i="12"/>
  <c r="F132" i="12"/>
  <c r="N132" i="12"/>
  <c r="V132" i="12"/>
  <c r="CR124" i="12"/>
  <c r="J124" i="12"/>
  <c r="R124" i="12"/>
  <c r="Z124" i="12"/>
  <c r="L124" i="12"/>
  <c r="T124" i="12"/>
  <c r="AB124" i="12"/>
  <c r="M124" i="12"/>
  <c r="U124" i="12"/>
  <c r="AC124" i="12"/>
  <c r="F124" i="12"/>
  <c r="N124" i="12"/>
  <c r="V124" i="12"/>
  <c r="G124" i="12"/>
  <c r="O124" i="12"/>
  <c r="W124" i="12"/>
  <c r="H124" i="12"/>
  <c r="P124" i="12"/>
  <c r="X124" i="12"/>
  <c r="Y124" i="12"/>
  <c r="AA124" i="12"/>
  <c r="I124" i="12"/>
  <c r="K124" i="12"/>
  <c r="Q124" i="12"/>
  <c r="S124" i="12"/>
  <c r="CR116" i="12"/>
  <c r="J116" i="12"/>
  <c r="R116" i="12"/>
  <c r="Z116" i="12"/>
  <c r="K116" i="12"/>
  <c r="S116" i="12"/>
  <c r="AA116" i="12"/>
  <c r="L116" i="12"/>
  <c r="T116" i="12"/>
  <c r="AB116" i="12"/>
  <c r="M116" i="12"/>
  <c r="U116" i="12"/>
  <c r="AC116" i="12"/>
  <c r="F116" i="12"/>
  <c r="N116" i="12"/>
  <c r="V116" i="12"/>
  <c r="G116" i="12"/>
  <c r="O116" i="12"/>
  <c r="W116" i="12"/>
  <c r="H116" i="12"/>
  <c r="P116" i="12"/>
  <c r="X116" i="12"/>
  <c r="I116" i="12"/>
  <c r="Q116" i="12"/>
  <c r="Y116" i="12"/>
  <c r="CR108" i="12"/>
  <c r="J108" i="12"/>
  <c r="R108" i="12"/>
  <c r="Z108" i="12"/>
  <c r="K108" i="12"/>
  <c r="S108" i="12"/>
  <c r="AA108" i="12"/>
  <c r="L108" i="12"/>
  <c r="T108" i="12"/>
  <c r="AB108" i="12"/>
  <c r="M108" i="12"/>
  <c r="U108" i="12"/>
  <c r="AC108" i="12"/>
  <c r="F108" i="12"/>
  <c r="N108" i="12"/>
  <c r="V108" i="12"/>
  <c r="G108" i="12"/>
  <c r="O108" i="12"/>
  <c r="W108" i="12"/>
  <c r="H108" i="12"/>
  <c r="P108" i="12"/>
  <c r="X108" i="12"/>
  <c r="I108" i="12"/>
  <c r="Q108" i="12"/>
  <c r="Y108" i="12"/>
  <c r="CR100" i="12"/>
  <c r="F100" i="12"/>
  <c r="N100" i="12"/>
  <c r="V100" i="12"/>
  <c r="H100" i="12"/>
  <c r="P100" i="12"/>
  <c r="X100" i="12"/>
  <c r="M100" i="12"/>
  <c r="Y100" i="12"/>
  <c r="O100" i="12"/>
  <c r="Z100" i="12"/>
  <c r="Q100" i="12"/>
  <c r="AA100" i="12"/>
  <c r="G100" i="12"/>
  <c r="R100" i="12"/>
  <c r="AB100" i="12"/>
  <c r="I100" i="12"/>
  <c r="S100" i="12"/>
  <c r="AC100" i="12"/>
  <c r="J100" i="12"/>
  <c r="T100" i="12"/>
  <c r="K100" i="12"/>
  <c r="U100" i="12"/>
  <c r="L100" i="12"/>
  <c r="W100" i="12"/>
  <c r="CR92" i="12"/>
  <c r="I92" i="12"/>
  <c r="Q92" i="12"/>
  <c r="Y92" i="12"/>
  <c r="K92" i="12"/>
  <c r="S92" i="12"/>
  <c r="AA92" i="12"/>
  <c r="L92" i="12"/>
  <c r="T92" i="12"/>
  <c r="AB92" i="12"/>
  <c r="M92" i="12"/>
  <c r="U92" i="12"/>
  <c r="AC92" i="12"/>
  <c r="F92" i="12"/>
  <c r="N92" i="12"/>
  <c r="V92" i="12"/>
  <c r="H92" i="12"/>
  <c r="P92" i="12"/>
  <c r="X92" i="12"/>
  <c r="R92" i="12"/>
  <c r="W92" i="12"/>
  <c r="Z92" i="12"/>
  <c r="G92" i="12"/>
  <c r="J92" i="12"/>
  <c r="O92" i="12"/>
  <c r="CR84" i="12"/>
  <c r="K84" i="12"/>
  <c r="S84" i="12"/>
  <c r="AA84" i="12"/>
  <c r="M84" i="12"/>
  <c r="U84" i="12"/>
  <c r="AC84" i="12"/>
  <c r="G84" i="12"/>
  <c r="O84" i="12"/>
  <c r="W84" i="12"/>
  <c r="H84" i="12"/>
  <c r="P84" i="12"/>
  <c r="X84" i="12"/>
  <c r="N84" i="12"/>
  <c r="R84" i="12"/>
  <c r="T84" i="12"/>
  <c r="F84" i="12"/>
  <c r="V84" i="12"/>
  <c r="I84" i="12"/>
  <c r="Y84" i="12"/>
  <c r="L84" i="12"/>
  <c r="AB84" i="12"/>
  <c r="J84" i="12"/>
  <c r="Q84" i="12"/>
  <c r="Z84" i="12"/>
  <c r="CR76" i="12"/>
  <c r="K76" i="12"/>
  <c r="S76" i="12"/>
  <c r="AA76" i="12"/>
  <c r="M76" i="12"/>
  <c r="U76" i="12"/>
  <c r="AC76" i="12"/>
  <c r="F76" i="12"/>
  <c r="N76" i="12"/>
  <c r="V76" i="12"/>
  <c r="G76" i="12"/>
  <c r="O76" i="12"/>
  <c r="W76" i="12"/>
  <c r="H76" i="12"/>
  <c r="P76" i="12"/>
  <c r="X76" i="12"/>
  <c r="L76" i="12"/>
  <c r="R76" i="12"/>
  <c r="T76" i="12"/>
  <c r="Y76" i="12"/>
  <c r="Z76" i="12"/>
  <c r="I76" i="12"/>
  <c r="J76" i="12"/>
  <c r="Q76" i="12"/>
  <c r="AB76" i="12"/>
  <c r="CR68" i="12"/>
  <c r="J68" i="12"/>
  <c r="R68" i="12"/>
  <c r="Z68" i="12"/>
  <c r="K68" i="12"/>
  <c r="S68" i="12"/>
  <c r="AA68" i="12"/>
  <c r="L68" i="12"/>
  <c r="T68" i="12"/>
  <c r="AB68" i="12"/>
  <c r="M68" i="12"/>
  <c r="U68" i="12"/>
  <c r="AC68" i="12"/>
  <c r="F68" i="12"/>
  <c r="N68" i="12"/>
  <c r="V68" i="12"/>
  <c r="G68" i="12"/>
  <c r="O68" i="12"/>
  <c r="W68" i="12"/>
  <c r="H68" i="12"/>
  <c r="P68" i="12"/>
  <c r="X68" i="12"/>
  <c r="I68" i="12"/>
  <c r="Q68" i="12"/>
  <c r="Y68" i="12"/>
  <c r="CR60" i="12"/>
  <c r="H60" i="12"/>
  <c r="P60" i="12"/>
  <c r="X60" i="12"/>
  <c r="I60" i="12"/>
  <c r="Q60" i="12"/>
  <c r="Y60" i="12"/>
  <c r="J60" i="12"/>
  <c r="R60" i="12"/>
  <c r="Z60" i="12"/>
  <c r="F60" i="12"/>
  <c r="T60" i="12"/>
  <c r="G60" i="12"/>
  <c r="U60" i="12"/>
  <c r="K60" i="12"/>
  <c r="V60" i="12"/>
  <c r="L60" i="12"/>
  <c r="W60" i="12"/>
  <c r="M60" i="12"/>
  <c r="AA60" i="12"/>
  <c r="N60" i="12"/>
  <c r="AB60" i="12"/>
  <c r="O60" i="12"/>
  <c r="AC60" i="12"/>
  <c r="S60" i="12"/>
  <c r="CR52" i="12"/>
  <c r="L52" i="12"/>
  <c r="T52" i="12"/>
  <c r="AB52" i="12"/>
  <c r="M52" i="12"/>
  <c r="U52" i="12"/>
  <c r="F52" i="12"/>
  <c r="N52" i="12"/>
  <c r="V52" i="12"/>
  <c r="G52" i="12"/>
  <c r="O52" i="12"/>
  <c r="W52" i="12"/>
  <c r="H52" i="12"/>
  <c r="P52" i="12"/>
  <c r="X52" i="12"/>
  <c r="I52" i="12"/>
  <c r="Q52" i="12"/>
  <c r="Y52" i="12"/>
  <c r="J52" i="12"/>
  <c r="R52" i="12"/>
  <c r="Z52" i="12"/>
  <c r="K52" i="12"/>
  <c r="S52" i="12"/>
  <c r="AA52" i="12"/>
  <c r="AC52" i="12"/>
  <c r="K44" i="12"/>
  <c r="S44" i="12"/>
  <c r="AA44" i="12"/>
  <c r="CR44" i="12"/>
  <c r="M44" i="12"/>
  <c r="U44" i="12"/>
  <c r="AC44" i="12"/>
  <c r="F44" i="12"/>
  <c r="N44" i="12"/>
  <c r="V44" i="12"/>
  <c r="L44" i="12"/>
  <c r="Y44" i="12"/>
  <c r="O44" i="12"/>
  <c r="Z44" i="12"/>
  <c r="P44" i="12"/>
  <c r="AB44" i="12"/>
  <c r="Q44" i="12"/>
  <c r="G44" i="12"/>
  <c r="R44" i="12"/>
  <c r="H44" i="12"/>
  <c r="T44" i="12"/>
  <c r="I44" i="12"/>
  <c r="W44" i="12"/>
  <c r="X44" i="12"/>
  <c r="J44" i="12"/>
  <c r="CR36" i="12"/>
  <c r="K36" i="12"/>
  <c r="S36" i="12"/>
  <c r="AA36" i="12"/>
  <c r="M36" i="12"/>
  <c r="U36" i="12"/>
  <c r="AC36" i="12"/>
  <c r="F36" i="12"/>
  <c r="N36" i="12"/>
  <c r="V36" i="12"/>
  <c r="L36" i="12"/>
  <c r="Y36" i="12"/>
  <c r="O36" i="12"/>
  <c r="Z36" i="12"/>
  <c r="P36" i="12"/>
  <c r="AB36" i="12"/>
  <c r="Q36" i="12"/>
  <c r="G36" i="12"/>
  <c r="R36" i="12"/>
  <c r="H36" i="12"/>
  <c r="T36" i="12"/>
  <c r="I36" i="12"/>
  <c r="W36" i="12"/>
  <c r="J36" i="12"/>
  <c r="X36" i="12"/>
  <c r="CR28" i="12"/>
  <c r="H28" i="12"/>
  <c r="P28" i="12"/>
  <c r="X28" i="12"/>
  <c r="I28" i="12"/>
  <c r="Q28" i="12"/>
  <c r="Y28" i="12"/>
  <c r="J28" i="12"/>
  <c r="R28" i="12"/>
  <c r="Z28" i="12"/>
  <c r="K28" i="12"/>
  <c r="S28" i="12"/>
  <c r="AA28" i="12"/>
  <c r="L28" i="12"/>
  <c r="T28" i="12"/>
  <c r="AB28" i="12"/>
  <c r="M28" i="12"/>
  <c r="U28" i="12"/>
  <c r="AC28" i="12"/>
  <c r="F28" i="12"/>
  <c r="N28" i="12"/>
  <c r="V28" i="12"/>
  <c r="G28" i="12"/>
  <c r="O28" i="12"/>
  <c r="W28" i="12"/>
  <c r="G20" i="12"/>
  <c r="O20" i="12"/>
  <c r="W20" i="12"/>
  <c r="CR20" i="12"/>
  <c r="I20" i="12"/>
  <c r="R20" i="12"/>
  <c r="AA20" i="12"/>
  <c r="J20" i="12"/>
  <c r="K20" i="12"/>
  <c r="T20" i="12"/>
  <c r="AC20" i="12"/>
  <c r="L20" i="12"/>
  <c r="U20" i="12"/>
  <c r="Q20" i="12"/>
  <c r="S20" i="12"/>
  <c r="V20" i="12"/>
  <c r="F20" i="12"/>
  <c r="X20" i="12"/>
  <c r="H20" i="12"/>
  <c r="Y20" i="12"/>
  <c r="M20" i="12"/>
  <c r="Z20" i="12"/>
  <c r="N20" i="12"/>
  <c r="AB20" i="12"/>
  <c r="P20" i="12"/>
  <c r="G12" i="12"/>
  <c r="O12" i="12"/>
  <c r="W12" i="12"/>
  <c r="N12" i="12"/>
  <c r="X12" i="12"/>
  <c r="F12" i="12"/>
  <c r="P12" i="12"/>
  <c r="Y12" i="12"/>
  <c r="H12" i="12"/>
  <c r="Q12" i="12"/>
  <c r="Z12" i="12"/>
  <c r="CR12" i="12"/>
  <c r="I12" i="12"/>
  <c r="R12" i="12"/>
  <c r="AA12" i="12"/>
  <c r="J12" i="12"/>
  <c r="S12" i="12"/>
  <c r="AB12" i="12"/>
  <c r="K12" i="12"/>
  <c r="T12" i="12"/>
  <c r="AC12" i="12"/>
  <c r="L12" i="12"/>
  <c r="U12" i="12"/>
  <c r="M12" i="12"/>
  <c r="V12" i="12"/>
  <c r="G4" i="12"/>
  <c r="O4" i="12"/>
  <c r="W4" i="12"/>
  <c r="N4" i="12"/>
  <c r="X4" i="12"/>
  <c r="F4" i="12"/>
  <c r="P4" i="12"/>
  <c r="Y4" i="12"/>
  <c r="H4" i="12"/>
  <c r="Q4" i="12"/>
  <c r="Z4" i="12"/>
  <c r="I4" i="12"/>
  <c r="R4" i="12"/>
  <c r="AA4" i="12"/>
  <c r="CR4" i="12"/>
  <c r="J4" i="12"/>
  <c r="S4" i="12"/>
  <c r="AB4" i="12"/>
  <c r="K4" i="12"/>
  <c r="T4" i="12"/>
  <c r="AC4" i="12"/>
  <c r="L4" i="12"/>
  <c r="U4" i="12"/>
  <c r="M4" i="12"/>
  <c r="V4" i="12"/>
  <c r="AA2" i="12"/>
  <c r="S2" i="12"/>
  <c r="K2" i="12"/>
  <c r="E222" i="12" l="1"/>
  <c r="E241" i="12"/>
  <c r="E231" i="12"/>
  <c r="AA243" i="12"/>
  <c r="DW23" i="12" s="1"/>
  <c r="K243" i="12"/>
  <c r="DW7" i="12" s="1"/>
  <c r="S243" i="12"/>
  <c r="DW15" i="12" s="1"/>
  <c r="U243" i="12"/>
  <c r="DW17" i="12" s="1"/>
  <c r="V243" i="12"/>
  <c r="DW18" i="12" s="1"/>
  <c r="AC243" i="12"/>
  <c r="DW25" i="12" s="1"/>
  <c r="F243" i="12"/>
  <c r="DW2" i="12" s="1"/>
  <c r="W243" i="12"/>
  <c r="DW19" i="12" s="1"/>
  <c r="L243" i="12"/>
  <c r="DW8" i="12" s="1"/>
  <c r="T243" i="12"/>
  <c r="DW16" i="12" s="1"/>
  <c r="AB243" i="12"/>
  <c r="DW24" i="12" s="1"/>
  <c r="M243" i="12"/>
  <c r="DW9" i="12" s="1"/>
  <c r="N243" i="12"/>
  <c r="DW10" i="12" s="1"/>
  <c r="G243" i="12"/>
  <c r="DW3" i="12" s="1"/>
  <c r="O243" i="12"/>
  <c r="DW11" i="12" s="1"/>
  <c r="I243" i="12"/>
  <c r="DW5" i="12" s="1"/>
  <c r="Q243" i="12"/>
  <c r="DW13" i="12" s="1"/>
  <c r="Y243" i="12"/>
  <c r="DW21" i="12" s="1"/>
  <c r="H243" i="12"/>
  <c r="DW4" i="12" s="1"/>
  <c r="P243" i="12"/>
  <c r="DW12" i="12" s="1"/>
  <c r="J243" i="12"/>
  <c r="DW6" i="12" s="1"/>
  <c r="X243" i="12"/>
  <c r="DW20" i="12" s="1"/>
  <c r="R243" i="12"/>
  <c r="DW14" i="12" s="1"/>
  <c r="Z243" i="12"/>
  <c r="DW22" i="12" s="1"/>
  <c r="E238" i="12"/>
  <c r="E227" i="12"/>
  <c r="E230" i="12"/>
  <c r="E240" i="12"/>
  <c r="E239" i="12"/>
  <c r="E233" i="12"/>
  <c r="E232" i="12"/>
  <c r="E223" i="12"/>
  <c r="E235" i="12"/>
  <c r="E224" i="12"/>
  <c r="E236" i="12"/>
  <c r="E225" i="12"/>
  <c r="E2" i="12"/>
  <c r="E132" i="12"/>
  <c r="E5" i="12"/>
  <c r="E30" i="12"/>
  <c r="E31" i="12"/>
  <c r="E32" i="12"/>
  <c r="E26" i="12"/>
  <c r="E12" i="12"/>
  <c r="E54" i="12"/>
  <c r="E62" i="12"/>
  <c r="E78" i="12"/>
  <c r="E134" i="12"/>
  <c r="E47" i="12"/>
  <c r="E55" i="12"/>
  <c r="E79" i="12"/>
  <c r="E135" i="12"/>
  <c r="E56" i="12"/>
  <c r="E80" i="12"/>
  <c r="E136" i="12"/>
  <c r="E41" i="12"/>
  <c r="E74" i="12"/>
  <c r="E82" i="12"/>
  <c r="E130" i="12"/>
  <c r="E35" i="12"/>
  <c r="E83" i="12"/>
  <c r="E99" i="12"/>
  <c r="E123" i="12"/>
  <c r="E162" i="12"/>
  <c r="E194" i="12"/>
  <c r="E155" i="12"/>
  <c r="E188" i="12"/>
  <c r="E212" i="12"/>
  <c r="E117" i="12"/>
  <c r="E181" i="12"/>
  <c r="E198" i="12"/>
  <c r="E208" i="12"/>
  <c r="E215" i="12"/>
  <c r="E168" i="12"/>
  <c r="E200" i="12"/>
  <c r="E89" i="12"/>
  <c r="E153" i="12"/>
  <c r="E217" i="12"/>
  <c r="E36" i="12"/>
  <c r="E60" i="12"/>
  <c r="E124" i="12"/>
  <c r="E29" i="12"/>
  <c r="E45" i="12"/>
  <c r="E61" i="12"/>
  <c r="E22" i="12"/>
  <c r="E70" i="12"/>
  <c r="E102" i="12"/>
  <c r="E103" i="12"/>
  <c r="E24" i="12"/>
  <c r="E104" i="12"/>
  <c r="E49" i="12"/>
  <c r="E10" i="12"/>
  <c r="E58" i="12"/>
  <c r="E66" i="12"/>
  <c r="E138" i="12"/>
  <c r="E43" i="12"/>
  <c r="E91" i="12"/>
  <c r="E170" i="12"/>
  <c r="E234" i="12"/>
  <c r="E204" i="12"/>
  <c r="E163" i="12"/>
  <c r="E195" i="12"/>
  <c r="E228" i="12"/>
  <c r="E133" i="12"/>
  <c r="E189" i="12"/>
  <c r="E205" i="12"/>
  <c r="E174" i="12"/>
  <c r="E191" i="12"/>
  <c r="E176" i="12"/>
  <c r="E97" i="12"/>
  <c r="E161" i="12"/>
  <c r="E44" i="12"/>
  <c r="E92" i="12"/>
  <c r="E14" i="12"/>
  <c r="E63" i="12"/>
  <c r="E25" i="12"/>
  <c r="E106" i="12"/>
  <c r="E51" i="12"/>
  <c r="E178" i="12"/>
  <c r="E202" i="12"/>
  <c r="E3" i="12"/>
  <c r="E220" i="12"/>
  <c r="E147" i="12"/>
  <c r="E171" i="12"/>
  <c r="E101" i="12"/>
  <c r="E213" i="12"/>
  <c r="E182" i="12"/>
  <c r="E184" i="12"/>
  <c r="E145" i="12"/>
  <c r="E169" i="12"/>
  <c r="E20" i="12"/>
  <c r="E53" i="12"/>
  <c r="E77" i="12"/>
  <c r="E38" i="12"/>
  <c r="E86" i="12"/>
  <c r="E7" i="12"/>
  <c r="E39" i="12"/>
  <c r="E71" i="12"/>
  <c r="E87" i="12"/>
  <c r="E151" i="12"/>
  <c r="E40" i="12"/>
  <c r="E88" i="12"/>
  <c r="E9" i="12"/>
  <c r="E33" i="12"/>
  <c r="E122" i="12"/>
  <c r="E27" i="12"/>
  <c r="E186" i="12"/>
  <c r="E179" i="12"/>
  <c r="E221" i="12"/>
  <c r="E190" i="12"/>
  <c r="E206" i="12"/>
  <c r="E216" i="12"/>
  <c r="E113" i="12"/>
  <c r="E177" i="12"/>
  <c r="E28" i="12"/>
  <c r="E52" i="12"/>
  <c r="E108" i="12"/>
  <c r="E140" i="12"/>
  <c r="E69" i="12"/>
  <c r="E94" i="12"/>
  <c r="E150" i="12"/>
  <c r="E158" i="12"/>
  <c r="E15" i="12"/>
  <c r="E95" i="12"/>
  <c r="E159" i="12"/>
  <c r="E48" i="12"/>
  <c r="E64" i="12"/>
  <c r="E96" i="12"/>
  <c r="E65" i="12"/>
  <c r="E73" i="12"/>
  <c r="E42" i="12"/>
  <c r="E90" i="12"/>
  <c r="E19" i="12"/>
  <c r="E115" i="12"/>
  <c r="E210" i="12"/>
  <c r="E187" i="12"/>
  <c r="E203" i="12"/>
  <c r="E156" i="12"/>
  <c r="E229" i="12"/>
  <c r="E214" i="12"/>
  <c r="E199" i="12"/>
  <c r="E129" i="12"/>
  <c r="E185" i="12"/>
  <c r="E193" i="12"/>
  <c r="E116" i="12"/>
  <c r="E13" i="12"/>
  <c r="E6" i="12"/>
  <c r="E142" i="12"/>
  <c r="E166" i="12"/>
  <c r="E23" i="12"/>
  <c r="E143" i="12"/>
  <c r="E167" i="12"/>
  <c r="E16" i="12"/>
  <c r="E144" i="12"/>
  <c r="E57" i="12"/>
  <c r="E18" i="12"/>
  <c r="E50" i="12"/>
  <c r="E98" i="12"/>
  <c r="E75" i="12"/>
  <c r="E131" i="12"/>
  <c r="E218" i="12"/>
  <c r="E139" i="12"/>
  <c r="E211" i="12"/>
  <c r="E164" i="12"/>
  <c r="E196" i="12"/>
  <c r="E85" i="12"/>
  <c r="E93" i="12"/>
  <c r="E125" i="12"/>
  <c r="E157" i="12"/>
  <c r="E237" i="12"/>
  <c r="E175" i="12"/>
  <c r="E81" i="12"/>
  <c r="E137" i="12"/>
  <c r="E201" i="12"/>
  <c r="E76" i="12"/>
  <c r="E84" i="12"/>
  <c r="E21" i="12"/>
  <c r="E37" i="12"/>
  <c r="E110" i="12"/>
  <c r="E111" i="12"/>
  <c r="E8" i="12"/>
  <c r="E112" i="12"/>
  <c r="E146" i="12"/>
  <c r="E59" i="12"/>
  <c r="E67" i="12"/>
  <c r="E226" i="12"/>
  <c r="E219" i="12"/>
  <c r="E148" i="12"/>
  <c r="E172" i="12"/>
  <c r="E141" i="12"/>
  <c r="E165" i="12"/>
  <c r="E197" i="12"/>
  <c r="E183" i="12"/>
  <c r="E152" i="12"/>
  <c r="E105" i="12"/>
  <c r="E4" i="12"/>
  <c r="E68" i="12"/>
  <c r="E100" i="12"/>
  <c r="E46" i="12"/>
  <c r="E118" i="12"/>
  <c r="E126" i="12"/>
  <c r="E119" i="12"/>
  <c r="E127" i="12"/>
  <c r="E72" i="12"/>
  <c r="E120" i="12"/>
  <c r="E128" i="12"/>
  <c r="E17" i="12"/>
  <c r="E34" i="12"/>
  <c r="E114" i="12"/>
  <c r="E11" i="12"/>
  <c r="E107" i="12"/>
  <c r="E154" i="12"/>
  <c r="E180" i="12"/>
  <c r="E109" i="12"/>
  <c r="E149" i="12"/>
  <c r="E173" i="12"/>
  <c r="E207" i="12"/>
  <c r="E160" i="12"/>
  <c r="E192" i="12"/>
  <c r="E121" i="12"/>
  <c r="E209" i="12"/>
  <c r="C69" i="5"/>
  <c r="CP3" i="12" l="1"/>
  <c r="CP11" i="12"/>
  <c r="CP19" i="12"/>
  <c r="CP27" i="12"/>
  <c r="CP35" i="12"/>
  <c r="CP43" i="12"/>
  <c r="CP51" i="12"/>
  <c r="CP59" i="12"/>
  <c r="CP67" i="12"/>
  <c r="CP75" i="12"/>
  <c r="CP83" i="12"/>
  <c r="CP91" i="12"/>
  <c r="CP99" i="12"/>
  <c r="CP107" i="12"/>
  <c r="CP115" i="12"/>
  <c r="CP123" i="12"/>
  <c r="CP131" i="12"/>
  <c r="CP139" i="12"/>
  <c r="CP147" i="12"/>
  <c r="CP155" i="12"/>
  <c r="CP163" i="12"/>
  <c r="CP171" i="12"/>
  <c r="CP179" i="12"/>
  <c r="CP187" i="12"/>
  <c r="CP195" i="12"/>
  <c r="CP203" i="12"/>
  <c r="CP211" i="12"/>
  <c r="CP219" i="12"/>
  <c r="CP227" i="12"/>
  <c r="CP235" i="12"/>
  <c r="CP4" i="12"/>
  <c r="CP12" i="12"/>
  <c r="CP20" i="12"/>
  <c r="CP28" i="12"/>
  <c r="CP36" i="12"/>
  <c r="CP44" i="12"/>
  <c r="CP52" i="12"/>
  <c r="CP60" i="12"/>
  <c r="CP68" i="12"/>
  <c r="CP76" i="12"/>
  <c r="CP84" i="12"/>
  <c r="CP92" i="12"/>
  <c r="CP100" i="12"/>
  <c r="CP108" i="12"/>
  <c r="CP116" i="12"/>
  <c r="CP124" i="12"/>
  <c r="CP132" i="12"/>
  <c r="CP140" i="12"/>
  <c r="CP148" i="12"/>
  <c r="CP156" i="12"/>
  <c r="CP164" i="12"/>
  <c r="CP172" i="12"/>
  <c r="CP180" i="12"/>
  <c r="CP188" i="12"/>
  <c r="CP196" i="12"/>
  <c r="CP204" i="12"/>
  <c r="CP212" i="12"/>
  <c r="CP220" i="12"/>
  <c r="CP228" i="12"/>
  <c r="CP236" i="12"/>
  <c r="CP5" i="12"/>
  <c r="CP13" i="12"/>
  <c r="CP21" i="12"/>
  <c r="CP29" i="12"/>
  <c r="CP37" i="12"/>
  <c r="CP45" i="12"/>
  <c r="CP53" i="12"/>
  <c r="CP61" i="12"/>
  <c r="CP69" i="12"/>
  <c r="CP77" i="12"/>
  <c r="CP85" i="12"/>
  <c r="CP93" i="12"/>
  <c r="CP101" i="12"/>
  <c r="CP109" i="12"/>
  <c r="CP117" i="12"/>
  <c r="CP125" i="12"/>
  <c r="CP133" i="12"/>
  <c r="CP141" i="12"/>
  <c r="CP149" i="12"/>
  <c r="CP157" i="12"/>
  <c r="CP165" i="12"/>
  <c r="CP173" i="12"/>
  <c r="CP181" i="12"/>
  <c r="CP189" i="12"/>
  <c r="CP197" i="12"/>
  <c r="CP205" i="12"/>
  <c r="CP213" i="12"/>
  <c r="CP221" i="12"/>
  <c r="CP229" i="12"/>
  <c r="CP237" i="12"/>
  <c r="CP6" i="12"/>
  <c r="CP14" i="12"/>
  <c r="CP22" i="12"/>
  <c r="CP30" i="12"/>
  <c r="CP38" i="12"/>
  <c r="CP46" i="12"/>
  <c r="CP54" i="12"/>
  <c r="CP62" i="12"/>
  <c r="CP70" i="12"/>
  <c r="CP78" i="12"/>
  <c r="CP86" i="12"/>
  <c r="CP94" i="12"/>
  <c r="CP102" i="12"/>
  <c r="CP110" i="12"/>
  <c r="CP118" i="12"/>
  <c r="CP126" i="12"/>
  <c r="CP134" i="12"/>
  <c r="CP142" i="12"/>
  <c r="CP150" i="12"/>
  <c r="CP158" i="12"/>
  <c r="CP166" i="12"/>
  <c r="CP174" i="12"/>
  <c r="CP182" i="12"/>
  <c r="CP190" i="12"/>
  <c r="CP198" i="12"/>
  <c r="CP206" i="12"/>
  <c r="CP214" i="12"/>
  <c r="CP222" i="12"/>
  <c r="CP230" i="12"/>
  <c r="CP238" i="12"/>
  <c r="CP7" i="12"/>
  <c r="CP15" i="12"/>
  <c r="CP23" i="12"/>
  <c r="CP31" i="12"/>
  <c r="CP39" i="12"/>
  <c r="CP47" i="12"/>
  <c r="CP55" i="12"/>
  <c r="CP63" i="12"/>
  <c r="CP71" i="12"/>
  <c r="CP79" i="12"/>
  <c r="CP87" i="12"/>
  <c r="CP95" i="12"/>
  <c r="CP103" i="12"/>
  <c r="CP111" i="12"/>
  <c r="CP119" i="12"/>
  <c r="CP127" i="12"/>
  <c r="CP135" i="12"/>
  <c r="CP143" i="12"/>
  <c r="CP151" i="12"/>
  <c r="CP159" i="12"/>
  <c r="CP167" i="12"/>
  <c r="CP175" i="12"/>
  <c r="CP183" i="12"/>
  <c r="CP191" i="12"/>
  <c r="CP199" i="12"/>
  <c r="CP207" i="12"/>
  <c r="CP215" i="12"/>
  <c r="CP223" i="12"/>
  <c r="CP231" i="12"/>
  <c r="CP239" i="12"/>
  <c r="CP241" i="12"/>
  <c r="CP8" i="12"/>
  <c r="CP16" i="12"/>
  <c r="CP24" i="12"/>
  <c r="CP32" i="12"/>
  <c r="CP40" i="12"/>
  <c r="CP48" i="12"/>
  <c r="CP56" i="12"/>
  <c r="CP64" i="12"/>
  <c r="CP72" i="12"/>
  <c r="CP80" i="12"/>
  <c r="CP88" i="12"/>
  <c r="CP96" i="12"/>
  <c r="CP104" i="12"/>
  <c r="CP112" i="12"/>
  <c r="CP120" i="12"/>
  <c r="CP128" i="12"/>
  <c r="CP136" i="12"/>
  <c r="CP144" i="12"/>
  <c r="CP152" i="12"/>
  <c r="CP160" i="12"/>
  <c r="CP168" i="12"/>
  <c r="CP176" i="12"/>
  <c r="CP184" i="12"/>
  <c r="CP192" i="12"/>
  <c r="CP200" i="12"/>
  <c r="CP208" i="12"/>
  <c r="CP216" i="12"/>
  <c r="CP224" i="12"/>
  <c r="CP232" i="12"/>
  <c r="CP240" i="12"/>
  <c r="CP233" i="12"/>
  <c r="CP9" i="12"/>
  <c r="CP17" i="12"/>
  <c r="CP25" i="12"/>
  <c r="CP33" i="12"/>
  <c r="CP41" i="12"/>
  <c r="CP49" i="12"/>
  <c r="CP57" i="12"/>
  <c r="CP65" i="12"/>
  <c r="CP73" i="12"/>
  <c r="CP81" i="12"/>
  <c r="CP89" i="12"/>
  <c r="CP97" i="12"/>
  <c r="CP105" i="12"/>
  <c r="CP113" i="12"/>
  <c r="CP121" i="12"/>
  <c r="CP129" i="12"/>
  <c r="CP137" i="12"/>
  <c r="CP145" i="12"/>
  <c r="CP153" i="12"/>
  <c r="CP161" i="12"/>
  <c r="CP169" i="12"/>
  <c r="CP177" i="12"/>
  <c r="CP185" i="12"/>
  <c r="CP193" i="12"/>
  <c r="CP201" i="12"/>
  <c r="CP209" i="12"/>
  <c r="CP217" i="12"/>
  <c r="CP225" i="12"/>
  <c r="CP10" i="12"/>
  <c r="CP18" i="12"/>
  <c r="CP26" i="12"/>
  <c r="CP34" i="12"/>
  <c r="CP42" i="12"/>
  <c r="CP50" i="12"/>
  <c r="CP58" i="12"/>
  <c r="CP66" i="12"/>
  <c r="CP74" i="12"/>
  <c r="CP82" i="12"/>
  <c r="CP90" i="12"/>
  <c r="CP98" i="12"/>
  <c r="CP106" i="12"/>
  <c r="CP114" i="12"/>
  <c r="CP122" i="12"/>
  <c r="CP130" i="12"/>
  <c r="CP138" i="12"/>
  <c r="CP146" i="12"/>
  <c r="CP154" i="12"/>
  <c r="CP162" i="12"/>
  <c r="CP170" i="12"/>
  <c r="CP178" i="12"/>
  <c r="CP186" i="12"/>
  <c r="CP194" i="12"/>
  <c r="CP202" i="12"/>
  <c r="CP210" i="12"/>
  <c r="CP218" i="12"/>
  <c r="CP226" i="12"/>
  <c r="CP234" i="12"/>
  <c r="CP2" i="12"/>
  <c r="B109" i="12"/>
  <c r="B128" i="12"/>
  <c r="B100" i="12"/>
  <c r="B141" i="12"/>
  <c r="B160" i="12"/>
  <c r="B11" i="12"/>
  <c r="B119" i="12"/>
  <c r="B152" i="12"/>
  <c r="B112" i="12"/>
  <c r="B180" i="12"/>
  <c r="B121" i="12"/>
  <c r="B154" i="12"/>
  <c r="B72" i="12"/>
  <c r="B4" i="12"/>
  <c r="B148" i="12"/>
  <c r="B111" i="12"/>
  <c r="B81" i="12"/>
  <c r="B164" i="12"/>
  <c r="B18" i="12"/>
  <c r="B142" i="12"/>
  <c r="B214" i="12"/>
  <c r="B90" i="12"/>
  <c r="B95" i="12"/>
  <c r="B52" i="12"/>
  <c r="B179" i="12"/>
  <c r="B151" i="12"/>
  <c r="B53" i="12"/>
  <c r="B171" i="12"/>
  <c r="B25" i="12"/>
  <c r="B191" i="12"/>
  <c r="B204" i="12"/>
  <c r="B10" i="12"/>
  <c r="B61" i="12"/>
  <c r="B89" i="12"/>
  <c r="B212" i="12"/>
  <c r="B35" i="12"/>
  <c r="B135" i="12"/>
  <c r="B12" i="12"/>
  <c r="B225" i="12"/>
  <c r="B240" i="12"/>
  <c r="B85" i="12"/>
  <c r="B192" i="12"/>
  <c r="B107" i="12"/>
  <c r="B127" i="12"/>
  <c r="B105" i="12"/>
  <c r="B219" i="12"/>
  <c r="B110" i="12"/>
  <c r="B175" i="12"/>
  <c r="B211" i="12"/>
  <c r="B57" i="12"/>
  <c r="B6" i="12"/>
  <c r="B229" i="12"/>
  <c r="B42" i="12"/>
  <c r="B15" i="12"/>
  <c r="B28" i="12"/>
  <c r="B186" i="12"/>
  <c r="B87" i="12"/>
  <c r="B20" i="12"/>
  <c r="B147" i="12"/>
  <c r="B63" i="12"/>
  <c r="B174" i="12"/>
  <c r="B234" i="12"/>
  <c r="B49" i="12"/>
  <c r="B45" i="12"/>
  <c r="B200" i="12"/>
  <c r="B188" i="12"/>
  <c r="B130" i="12"/>
  <c r="B79" i="12"/>
  <c r="B26" i="12"/>
  <c r="B236" i="12"/>
  <c r="B230" i="12"/>
  <c r="B37" i="12"/>
  <c r="B144" i="12"/>
  <c r="B13" i="12"/>
  <c r="B156" i="12"/>
  <c r="B73" i="12"/>
  <c r="B158" i="12"/>
  <c r="B177" i="12"/>
  <c r="B27" i="12"/>
  <c r="B71" i="12"/>
  <c r="B169" i="12"/>
  <c r="B220" i="12"/>
  <c r="B14" i="12"/>
  <c r="B205" i="12"/>
  <c r="B170" i="12"/>
  <c r="B104" i="12"/>
  <c r="B29" i="12"/>
  <c r="B168" i="12"/>
  <c r="B155" i="12"/>
  <c r="B82" i="12"/>
  <c r="B55" i="12"/>
  <c r="B32" i="12"/>
  <c r="B224" i="12"/>
  <c r="B227" i="12"/>
  <c r="B237" i="12"/>
  <c r="B126" i="12"/>
  <c r="B183" i="12"/>
  <c r="B67" i="12"/>
  <c r="B21" i="12"/>
  <c r="B157" i="12"/>
  <c r="B218" i="12"/>
  <c r="B16" i="12"/>
  <c r="B116" i="12"/>
  <c r="B203" i="12"/>
  <c r="B65" i="12"/>
  <c r="B150" i="12"/>
  <c r="B113" i="12"/>
  <c r="B122" i="12"/>
  <c r="B39" i="12"/>
  <c r="B145" i="12"/>
  <c r="B3" i="12"/>
  <c r="B92" i="12"/>
  <c r="B189" i="12"/>
  <c r="B91" i="12"/>
  <c r="B24" i="12"/>
  <c r="B124" i="12"/>
  <c r="B215" i="12"/>
  <c r="B194" i="12"/>
  <c r="B74" i="12"/>
  <c r="B47" i="12"/>
  <c r="B31" i="12"/>
  <c r="B235" i="12"/>
  <c r="B238" i="12"/>
  <c r="B139" i="12"/>
  <c r="B114" i="12"/>
  <c r="B173" i="12"/>
  <c r="B34" i="12"/>
  <c r="B118" i="12"/>
  <c r="B197" i="12"/>
  <c r="B59" i="12"/>
  <c r="B84" i="12"/>
  <c r="B125" i="12"/>
  <c r="B131" i="12"/>
  <c r="B167" i="12"/>
  <c r="B193" i="12"/>
  <c r="B187" i="12"/>
  <c r="B96" i="12"/>
  <c r="B94" i="12"/>
  <c r="B216" i="12"/>
  <c r="B33" i="12"/>
  <c r="B7" i="12"/>
  <c r="B184" i="12"/>
  <c r="B202" i="12"/>
  <c r="B44" i="12"/>
  <c r="B133" i="12"/>
  <c r="B43" i="12"/>
  <c r="B103" i="12"/>
  <c r="B60" i="12"/>
  <c r="B208" i="12"/>
  <c r="B162" i="12"/>
  <c r="B41" i="12"/>
  <c r="B134" i="12"/>
  <c r="B30" i="12"/>
  <c r="B223" i="12"/>
  <c r="B231" i="12"/>
  <c r="B226" i="12"/>
  <c r="B207" i="12"/>
  <c r="B149" i="12"/>
  <c r="B17" i="12"/>
  <c r="B46" i="12"/>
  <c r="B165" i="12"/>
  <c r="B146" i="12"/>
  <c r="B76" i="12"/>
  <c r="B93" i="12"/>
  <c r="B75" i="12"/>
  <c r="B143" i="12"/>
  <c r="B185" i="12"/>
  <c r="B210" i="12"/>
  <c r="B64" i="12"/>
  <c r="B69" i="12"/>
  <c r="B206" i="12"/>
  <c r="B9" i="12"/>
  <c r="B86" i="12"/>
  <c r="B182" i="12"/>
  <c r="B178" i="12"/>
  <c r="B161" i="12"/>
  <c r="B228" i="12"/>
  <c r="B138" i="12"/>
  <c r="B102" i="12"/>
  <c r="B36" i="12"/>
  <c r="B198" i="12"/>
  <c r="B123" i="12"/>
  <c r="B136" i="12"/>
  <c r="B78" i="12"/>
  <c r="B5" i="12"/>
  <c r="B232" i="12"/>
  <c r="B241" i="12"/>
  <c r="B201" i="12"/>
  <c r="B98" i="12"/>
  <c r="B23" i="12"/>
  <c r="B129" i="12"/>
  <c r="B115" i="12"/>
  <c r="B48" i="12"/>
  <c r="B140" i="12"/>
  <c r="B190" i="12"/>
  <c r="B88" i="12"/>
  <c r="B38" i="12"/>
  <c r="B213" i="12"/>
  <c r="B51" i="12"/>
  <c r="B97" i="12"/>
  <c r="B195" i="12"/>
  <c r="B66" i="12"/>
  <c r="B70" i="12"/>
  <c r="B217" i="12"/>
  <c r="B181" i="12"/>
  <c r="B99" i="12"/>
  <c r="B80" i="12"/>
  <c r="B62" i="12"/>
  <c r="B132" i="12"/>
  <c r="B233" i="12"/>
  <c r="B209" i="12"/>
  <c r="B120" i="12"/>
  <c r="B68" i="12"/>
  <c r="B172" i="12"/>
  <c r="B8" i="12"/>
  <c r="B137" i="12"/>
  <c r="B196" i="12"/>
  <c r="B50" i="12"/>
  <c r="B166" i="12"/>
  <c r="B199" i="12"/>
  <c r="B19" i="12"/>
  <c r="B159" i="12"/>
  <c r="B108" i="12"/>
  <c r="B221" i="12"/>
  <c r="B40" i="12"/>
  <c r="B77" i="12"/>
  <c r="B101" i="12"/>
  <c r="B106" i="12"/>
  <c r="B176" i="12"/>
  <c r="B163" i="12"/>
  <c r="B58" i="12"/>
  <c r="B22" i="12"/>
  <c r="B153" i="12"/>
  <c r="B117" i="12"/>
  <c r="B83" i="12"/>
  <c r="B56" i="12"/>
  <c r="B54" i="12"/>
  <c r="B2" i="12"/>
  <c r="C2" i="12" s="1"/>
  <c r="B239" i="12"/>
  <c r="B222" i="12"/>
  <c r="DY6" i="12"/>
  <c r="DY13" i="12"/>
  <c r="DY20" i="12"/>
  <c r="DY3" i="12"/>
  <c r="DY25" i="12"/>
  <c r="DY10" i="12"/>
  <c r="DY18" i="12"/>
  <c r="DY12" i="12"/>
  <c r="DY9" i="12"/>
  <c r="DY17" i="12"/>
  <c r="DY4" i="12"/>
  <c r="DY24" i="12"/>
  <c r="DY15" i="12"/>
  <c r="DY21" i="12"/>
  <c r="DY16" i="12"/>
  <c r="DY7" i="12"/>
  <c r="DY8" i="12"/>
  <c r="DY23" i="12"/>
  <c r="DY22" i="12"/>
  <c r="DY5" i="12"/>
  <c r="DY19" i="12"/>
  <c r="DY14" i="12"/>
  <c r="DY11" i="12"/>
  <c r="DY2" i="12"/>
  <c r="DZ2" i="12" s="1"/>
  <c r="EC16" i="12"/>
  <c r="EB16" i="12" s="1"/>
  <c r="EC4" i="12"/>
  <c r="EC6" i="12"/>
  <c r="EC8" i="12"/>
  <c r="EC12" i="12"/>
  <c r="EB12" i="12" s="1"/>
  <c r="EC14" i="12"/>
  <c r="EB14" i="12" s="1"/>
  <c r="EC18" i="12"/>
  <c r="EB18" i="12" s="1"/>
  <c r="EC20" i="12"/>
  <c r="EB20" i="12" s="1"/>
  <c r="EC24" i="12"/>
  <c r="EB24" i="12" s="1"/>
  <c r="EC10" i="12"/>
  <c r="EC5" i="12"/>
  <c r="EC11" i="12"/>
  <c r="EB11" i="12" s="1"/>
  <c r="EC15" i="12"/>
  <c r="EB15" i="12" s="1"/>
  <c r="EC19" i="12"/>
  <c r="EB19" i="12" s="1"/>
  <c r="EC23" i="12"/>
  <c r="EB23" i="12" s="1"/>
  <c r="EC25" i="12"/>
  <c r="EB25" i="12" s="1"/>
  <c r="EC3" i="12"/>
  <c r="EC7" i="12"/>
  <c r="EC9" i="12"/>
  <c r="EC13" i="12"/>
  <c r="EB13" i="12" s="1"/>
  <c r="EC17" i="12"/>
  <c r="EB17" i="12" s="1"/>
  <c r="EC21" i="12"/>
  <c r="EB21" i="12" s="1"/>
  <c r="EC22" i="12"/>
  <c r="EB22" i="12" s="1"/>
  <c r="DT22" i="12"/>
  <c r="DT19" i="12"/>
  <c r="DT14" i="12"/>
  <c r="DT11" i="12"/>
  <c r="DT2" i="12"/>
  <c r="DU2" i="12" s="1"/>
  <c r="DT20" i="12"/>
  <c r="DT3" i="12"/>
  <c r="DT25" i="12"/>
  <c r="DT6" i="12"/>
  <c r="DT10" i="12"/>
  <c r="DT18" i="12"/>
  <c r="DT12" i="12"/>
  <c r="DT9" i="12"/>
  <c r="DT17" i="12"/>
  <c r="DT5" i="12"/>
  <c r="DT4" i="12"/>
  <c r="DT24" i="12"/>
  <c r="DT15" i="12"/>
  <c r="DT21" i="12"/>
  <c r="DT16" i="12"/>
  <c r="DT7" i="12"/>
  <c r="DT13" i="12"/>
  <c r="DT8" i="12"/>
  <c r="DT23" i="12"/>
  <c r="AG4" i="12"/>
  <c r="AG12" i="12"/>
  <c r="AF12" i="12" s="1"/>
  <c r="AG20" i="12"/>
  <c r="AF20" i="12" s="1"/>
  <c r="AG28" i="12"/>
  <c r="AF28" i="12" s="1"/>
  <c r="AG36" i="12"/>
  <c r="AF36" i="12" s="1"/>
  <c r="AG44" i="12"/>
  <c r="AF44" i="12" s="1"/>
  <c r="AG52" i="12"/>
  <c r="AF52" i="12" s="1"/>
  <c r="AG60" i="12"/>
  <c r="AF60" i="12" s="1"/>
  <c r="AG68" i="12"/>
  <c r="AF68" i="12" s="1"/>
  <c r="AG76" i="12"/>
  <c r="AF76" i="12" s="1"/>
  <c r="AG84" i="12"/>
  <c r="AF84" i="12" s="1"/>
  <c r="AG92" i="12"/>
  <c r="AF92" i="12" s="1"/>
  <c r="AG100" i="12"/>
  <c r="AF100" i="12" s="1"/>
  <c r="AG13" i="12"/>
  <c r="AF13" i="12" s="1"/>
  <c r="AG21" i="12"/>
  <c r="AF21" i="12" s="1"/>
  <c r="AG53" i="12"/>
  <c r="AF53" i="12" s="1"/>
  <c r="AG101" i="12"/>
  <c r="AF101" i="12" s="1"/>
  <c r="AG78" i="12"/>
  <c r="AF78" i="12" s="1"/>
  <c r="AG5" i="12"/>
  <c r="AG37" i="12"/>
  <c r="AF37" i="12" s="1"/>
  <c r="AG86" i="12"/>
  <c r="AF86" i="12" s="1"/>
  <c r="AG6" i="12"/>
  <c r="AG14" i="12"/>
  <c r="AF14" i="12" s="1"/>
  <c r="AG22" i="12"/>
  <c r="AF22" i="12" s="1"/>
  <c r="AG46" i="12"/>
  <c r="AF46" i="12" s="1"/>
  <c r="AG7" i="12"/>
  <c r="AG15" i="12"/>
  <c r="AF15" i="12" s="1"/>
  <c r="AG23" i="12"/>
  <c r="AF23" i="12" s="1"/>
  <c r="AG31" i="12"/>
  <c r="AF31" i="12" s="1"/>
  <c r="AG39" i="12"/>
  <c r="AF39" i="12" s="1"/>
  <c r="AG47" i="12"/>
  <c r="AF47" i="12" s="1"/>
  <c r="AG55" i="12"/>
  <c r="AF55" i="12" s="1"/>
  <c r="AG63" i="12"/>
  <c r="AF63" i="12" s="1"/>
  <c r="AG71" i="12"/>
  <c r="AF71" i="12" s="1"/>
  <c r="AG79" i="12"/>
  <c r="AF79" i="12" s="1"/>
  <c r="AG87" i="12"/>
  <c r="AF87" i="12" s="1"/>
  <c r="AG95" i="12"/>
  <c r="AF95" i="12" s="1"/>
  <c r="AG77" i="12"/>
  <c r="AF77" i="12" s="1"/>
  <c r="AG54" i="12"/>
  <c r="AF54" i="12" s="1"/>
  <c r="AG8" i="12"/>
  <c r="AG16" i="12"/>
  <c r="AF16" i="12" s="1"/>
  <c r="AG24" i="12"/>
  <c r="AF24" i="12" s="1"/>
  <c r="AG32" i="12"/>
  <c r="AF32" i="12" s="1"/>
  <c r="AG40" i="12"/>
  <c r="AF40" i="12" s="1"/>
  <c r="AG48" i="12"/>
  <c r="AF48" i="12" s="1"/>
  <c r="AG56" i="12"/>
  <c r="AF56" i="12" s="1"/>
  <c r="AG64" i="12"/>
  <c r="AF64" i="12" s="1"/>
  <c r="AG72" i="12"/>
  <c r="AF72" i="12" s="1"/>
  <c r="AG80" i="12"/>
  <c r="AF80" i="12" s="1"/>
  <c r="AG88" i="12"/>
  <c r="AF88" i="12" s="1"/>
  <c r="AG96" i="12"/>
  <c r="AF96" i="12" s="1"/>
  <c r="AG81" i="12"/>
  <c r="AF81" i="12" s="1"/>
  <c r="AG97" i="12"/>
  <c r="AF97" i="12" s="1"/>
  <c r="AG45" i="12"/>
  <c r="AF45" i="12" s="1"/>
  <c r="AG93" i="12"/>
  <c r="AF93" i="12" s="1"/>
  <c r="AG70" i="12"/>
  <c r="AF70" i="12" s="1"/>
  <c r="AG9" i="12"/>
  <c r="AG17" i="12"/>
  <c r="AF17" i="12" s="1"/>
  <c r="AG25" i="12"/>
  <c r="AF25" i="12" s="1"/>
  <c r="AG33" i="12"/>
  <c r="AF33" i="12" s="1"/>
  <c r="AG41" i="12"/>
  <c r="AF41" i="12" s="1"/>
  <c r="AG49" i="12"/>
  <c r="AF49" i="12" s="1"/>
  <c r="AG57" i="12"/>
  <c r="AF57" i="12" s="1"/>
  <c r="AG65" i="12"/>
  <c r="AF65" i="12" s="1"/>
  <c r="AG73" i="12"/>
  <c r="AF73" i="12" s="1"/>
  <c r="AG89" i="12"/>
  <c r="AF89" i="12" s="1"/>
  <c r="AG98" i="12"/>
  <c r="AF98" i="12" s="1"/>
  <c r="AG69" i="12"/>
  <c r="AF69" i="12" s="1"/>
  <c r="AG38" i="12"/>
  <c r="AF38" i="12" s="1"/>
  <c r="AG3" i="12"/>
  <c r="AG10" i="12"/>
  <c r="AG18" i="12"/>
  <c r="AF18" i="12" s="1"/>
  <c r="AG26" i="12"/>
  <c r="AF26" i="12" s="1"/>
  <c r="AG34" i="12"/>
  <c r="AF34" i="12" s="1"/>
  <c r="AG42" i="12"/>
  <c r="AF42" i="12" s="1"/>
  <c r="AG50" i="12"/>
  <c r="AF50" i="12" s="1"/>
  <c r="AG58" i="12"/>
  <c r="AF58" i="12" s="1"/>
  <c r="AG66" i="12"/>
  <c r="AF66" i="12" s="1"/>
  <c r="AG74" i="12"/>
  <c r="AF74" i="12" s="1"/>
  <c r="AG82" i="12"/>
  <c r="AF82" i="12" s="1"/>
  <c r="AG90" i="12"/>
  <c r="AF90" i="12" s="1"/>
  <c r="AG61" i="12"/>
  <c r="AF61" i="12" s="1"/>
  <c r="AG30" i="12"/>
  <c r="AF30" i="12" s="1"/>
  <c r="AG94" i="12"/>
  <c r="AF94" i="12" s="1"/>
  <c r="AG11" i="12"/>
  <c r="AF11" i="12" s="1"/>
  <c r="AG19" i="12"/>
  <c r="AF19" i="12" s="1"/>
  <c r="AG27" i="12"/>
  <c r="AF27" i="12" s="1"/>
  <c r="AG35" i="12"/>
  <c r="AF35" i="12" s="1"/>
  <c r="AG43" i="12"/>
  <c r="AF43" i="12" s="1"/>
  <c r="AG51" i="12"/>
  <c r="AF51" i="12" s="1"/>
  <c r="AG59" i="12"/>
  <c r="AF59" i="12" s="1"/>
  <c r="AG67" i="12"/>
  <c r="AF67" i="12" s="1"/>
  <c r="AG75" i="12"/>
  <c r="AF75" i="12" s="1"/>
  <c r="AG83" i="12"/>
  <c r="AF83" i="12" s="1"/>
  <c r="AG91" i="12"/>
  <c r="AF91" i="12" s="1"/>
  <c r="AG99" i="12"/>
  <c r="AF99" i="12" s="1"/>
  <c r="AG29" i="12"/>
  <c r="AF29" i="12" s="1"/>
  <c r="AG85" i="12"/>
  <c r="AF85" i="12" s="1"/>
  <c r="AG62" i="12"/>
  <c r="AF62" i="12" s="1"/>
  <c r="C195" i="5"/>
  <c r="C196" i="5"/>
  <c r="C197" i="5"/>
  <c r="C239" i="12" l="1"/>
  <c r="C54" i="12"/>
  <c r="C83" i="12"/>
  <c r="C222" i="12"/>
  <c r="C22" i="12"/>
  <c r="C221" i="12"/>
  <c r="C137" i="12"/>
  <c r="C132" i="12"/>
  <c r="C195" i="12"/>
  <c r="C48" i="12"/>
  <c r="C232" i="12"/>
  <c r="C138" i="12"/>
  <c r="C69" i="12"/>
  <c r="C146" i="12"/>
  <c r="C231" i="12"/>
  <c r="C103" i="12"/>
  <c r="C216" i="12"/>
  <c r="C84" i="12"/>
  <c r="C119" i="12"/>
  <c r="C124" i="12"/>
  <c r="C122" i="12"/>
  <c r="C157" i="12"/>
  <c r="C224" i="12"/>
  <c r="C170" i="12"/>
  <c r="C158" i="12"/>
  <c r="C236" i="12"/>
  <c r="C234" i="12"/>
  <c r="C15" i="12"/>
  <c r="C219" i="12"/>
  <c r="C225" i="12"/>
  <c r="C204" i="12"/>
  <c r="C95" i="12"/>
  <c r="C148" i="12"/>
  <c r="C58" i="12"/>
  <c r="C108" i="12"/>
  <c r="C8" i="12"/>
  <c r="C62" i="12"/>
  <c r="C97" i="12"/>
  <c r="C115" i="12"/>
  <c r="C5" i="12"/>
  <c r="C228" i="12"/>
  <c r="C64" i="12"/>
  <c r="C165" i="12"/>
  <c r="C223" i="12"/>
  <c r="C43" i="12"/>
  <c r="C94" i="12"/>
  <c r="C59" i="12"/>
  <c r="C238" i="12"/>
  <c r="C24" i="12"/>
  <c r="C113" i="12"/>
  <c r="C21" i="12"/>
  <c r="C32" i="12"/>
  <c r="C205" i="12"/>
  <c r="C73" i="12"/>
  <c r="C26" i="12"/>
  <c r="C174" i="12"/>
  <c r="C42" i="12"/>
  <c r="C105" i="12"/>
  <c r="C12" i="12"/>
  <c r="C191" i="12"/>
  <c r="C90" i="12"/>
  <c r="C4" i="12"/>
  <c r="C163" i="12"/>
  <c r="C159" i="12"/>
  <c r="C172" i="12"/>
  <c r="C80" i="12"/>
  <c r="C51" i="12"/>
  <c r="C129" i="12"/>
  <c r="C78" i="12"/>
  <c r="C161" i="12"/>
  <c r="C210" i="12"/>
  <c r="C46" i="12"/>
  <c r="C30" i="12"/>
  <c r="C133" i="12"/>
  <c r="C96" i="12"/>
  <c r="C197" i="12"/>
  <c r="C235" i="12"/>
  <c r="C91" i="12"/>
  <c r="C150" i="12"/>
  <c r="C67" i="12"/>
  <c r="C55" i="12"/>
  <c r="C14" i="12"/>
  <c r="C156" i="12"/>
  <c r="C79" i="12"/>
  <c r="C63" i="12"/>
  <c r="C229" i="12"/>
  <c r="C127" i="12"/>
  <c r="C135" i="12"/>
  <c r="C25" i="12"/>
  <c r="C214" i="12"/>
  <c r="C72" i="12"/>
  <c r="C176" i="12"/>
  <c r="C19" i="12"/>
  <c r="C68" i="12"/>
  <c r="C99" i="12"/>
  <c r="C213" i="12"/>
  <c r="C23" i="12"/>
  <c r="C136" i="12"/>
  <c r="C178" i="12"/>
  <c r="C185" i="12"/>
  <c r="C17" i="12"/>
  <c r="C134" i="12"/>
  <c r="C44" i="12"/>
  <c r="C187" i="12"/>
  <c r="C118" i="12"/>
  <c r="C31" i="12"/>
  <c r="C189" i="12"/>
  <c r="C65" i="12"/>
  <c r="C183" i="12"/>
  <c r="C82" i="12"/>
  <c r="C220" i="12"/>
  <c r="C13" i="12"/>
  <c r="C130" i="12"/>
  <c r="C147" i="12"/>
  <c r="C6" i="12"/>
  <c r="C107" i="12"/>
  <c r="C35" i="12"/>
  <c r="C171" i="12"/>
  <c r="C142" i="12"/>
  <c r="C154" i="12"/>
  <c r="C56" i="12"/>
  <c r="C106" i="12"/>
  <c r="C199" i="12"/>
  <c r="C120" i="12"/>
  <c r="C181" i="12"/>
  <c r="C38" i="12"/>
  <c r="C98" i="12"/>
  <c r="C123" i="12"/>
  <c r="C182" i="12"/>
  <c r="C143" i="12"/>
  <c r="C149" i="12"/>
  <c r="C41" i="12"/>
  <c r="C202" i="12"/>
  <c r="C193" i="12"/>
  <c r="C34" i="12"/>
  <c r="C47" i="12"/>
  <c r="C92" i="12"/>
  <c r="C203" i="12"/>
  <c r="C126" i="12"/>
  <c r="C155" i="12"/>
  <c r="C169" i="12"/>
  <c r="C144" i="12"/>
  <c r="C188" i="12"/>
  <c r="C20" i="12"/>
  <c r="C57" i="12"/>
  <c r="C192" i="12"/>
  <c r="C212" i="12"/>
  <c r="C53" i="12"/>
  <c r="C18" i="12"/>
  <c r="C121" i="12"/>
  <c r="C101" i="12"/>
  <c r="C166" i="12"/>
  <c r="C209" i="12"/>
  <c r="C217" i="12"/>
  <c r="C88" i="12"/>
  <c r="C201" i="12"/>
  <c r="C198" i="12"/>
  <c r="C86" i="12"/>
  <c r="C75" i="12"/>
  <c r="C207" i="12"/>
  <c r="C162" i="12"/>
  <c r="C184" i="12"/>
  <c r="C167" i="12"/>
  <c r="C173" i="12"/>
  <c r="C74" i="12"/>
  <c r="C3" i="12"/>
  <c r="C116" i="12"/>
  <c r="C237" i="12"/>
  <c r="C168" i="12"/>
  <c r="C71" i="12"/>
  <c r="C37" i="12"/>
  <c r="C200" i="12"/>
  <c r="C87" i="12"/>
  <c r="C211" i="12"/>
  <c r="C85" i="12"/>
  <c r="C89" i="12"/>
  <c r="C151" i="12"/>
  <c r="C164" i="12"/>
  <c r="C180" i="12"/>
  <c r="C117" i="12"/>
  <c r="C77" i="12"/>
  <c r="C50" i="12"/>
  <c r="C141" i="12"/>
  <c r="C70" i="12"/>
  <c r="C190" i="12"/>
  <c r="C100" i="12"/>
  <c r="C36" i="12"/>
  <c r="C9" i="12"/>
  <c r="C93" i="12"/>
  <c r="C226" i="12"/>
  <c r="C208" i="12"/>
  <c r="C7" i="12"/>
  <c r="C131" i="12"/>
  <c r="C114" i="12"/>
  <c r="C194" i="12"/>
  <c r="C145" i="12"/>
  <c r="C16" i="12"/>
  <c r="C152" i="12"/>
  <c r="C29" i="12"/>
  <c r="C27" i="12"/>
  <c r="C160" i="12"/>
  <c r="C45" i="12"/>
  <c r="C186" i="12"/>
  <c r="C175" i="12"/>
  <c r="C128" i="12"/>
  <c r="C61" i="12"/>
  <c r="C179" i="12"/>
  <c r="C81" i="12"/>
  <c r="C112" i="12"/>
  <c r="C153" i="12"/>
  <c r="C40" i="12"/>
  <c r="C196" i="12"/>
  <c r="C233" i="12"/>
  <c r="C66" i="12"/>
  <c r="C140" i="12"/>
  <c r="C241" i="12"/>
  <c r="C102" i="12"/>
  <c r="C206" i="12"/>
  <c r="C76" i="12"/>
  <c r="C11" i="12"/>
  <c r="C60" i="12"/>
  <c r="C33" i="12"/>
  <c r="C125" i="12"/>
  <c r="C139" i="12"/>
  <c r="C215" i="12"/>
  <c r="C39" i="12"/>
  <c r="C218" i="12"/>
  <c r="C227" i="12"/>
  <c r="C104" i="12"/>
  <c r="C177" i="12"/>
  <c r="C230" i="12"/>
  <c r="C49" i="12"/>
  <c r="C28" i="12"/>
  <c r="C110" i="12"/>
  <c r="C240" i="12"/>
  <c r="C10" i="12"/>
  <c r="C52" i="12"/>
  <c r="C111" i="12"/>
  <c r="C109" i="12"/>
  <c r="DZ7" i="12"/>
  <c r="DZ11" i="12"/>
  <c r="DZ22" i="12"/>
  <c r="DZ13" i="12"/>
  <c r="DZ9" i="12"/>
  <c r="DZ12" i="12"/>
  <c r="DZ14" i="12"/>
  <c r="DZ16" i="12"/>
  <c r="DZ18" i="12"/>
  <c r="DZ19" i="12"/>
  <c r="DZ21" i="12"/>
  <c r="DZ10" i="12"/>
  <c r="DZ5" i="12"/>
  <c r="DZ15" i="12"/>
  <c r="DZ6" i="12"/>
  <c r="DZ24" i="12"/>
  <c r="DZ25" i="12"/>
  <c r="DZ23" i="12"/>
  <c r="DZ4" i="12"/>
  <c r="DZ3" i="12"/>
  <c r="DZ8" i="12"/>
  <c r="DZ17" i="12"/>
  <c r="DZ20" i="12"/>
  <c r="DU21" i="12"/>
  <c r="DU3" i="12"/>
  <c r="DU13" i="12"/>
  <c r="DU11" i="12"/>
  <c r="DU23" i="12"/>
  <c r="DU4" i="12"/>
  <c r="DU6" i="12"/>
  <c r="DU8" i="12"/>
  <c r="DU5" i="12"/>
  <c r="DU25" i="12"/>
  <c r="DU17" i="12"/>
  <c r="DU7" i="12"/>
  <c r="DU9" i="12"/>
  <c r="DU20" i="12"/>
  <c r="DU16" i="12"/>
  <c r="DU12" i="12"/>
  <c r="DU22" i="12"/>
  <c r="DU15" i="12"/>
  <c r="DU18" i="12"/>
  <c r="DU14" i="12"/>
  <c r="DU24" i="12"/>
  <c r="DU10" i="12"/>
  <c r="DU19" i="12"/>
  <c r="A2" i="10"/>
  <c r="AF10" i="12" l="1"/>
  <c r="EB10" i="12"/>
  <c r="AF9" i="12"/>
  <c r="AF4" i="12"/>
  <c r="AF7" i="12"/>
  <c r="AF5" i="12"/>
  <c r="AF6" i="12"/>
  <c r="AF3" i="12"/>
  <c r="AF8" i="12"/>
  <c r="EB9" i="12"/>
  <c r="EB8" i="12"/>
  <c r="EB4" i="12"/>
  <c r="EB7" i="12"/>
  <c r="EB6" i="12"/>
  <c r="EB5" i="12"/>
  <c r="EB3" i="12"/>
  <c r="C9" i="8"/>
  <c r="C315" i="5"/>
  <c r="C314" i="5"/>
  <c r="C312" i="5"/>
  <c r="C313" i="5"/>
  <c r="C311" i="5"/>
  <c r="C310" i="5"/>
  <c r="C309" i="5"/>
  <c r="C308" i="5"/>
  <c r="C307" i="5"/>
  <c r="C306" i="5"/>
  <c r="C305" i="5"/>
  <c r="C304" i="5"/>
  <c r="C303" i="5"/>
  <c r="C302" i="5"/>
  <c r="C301" i="5"/>
  <c r="C300" i="5"/>
  <c r="C299" i="5"/>
  <c r="C298" i="5"/>
  <c r="C297" i="5"/>
  <c r="C296" i="5"/>
  <c r="C194" i="5"/>
  <c r="C37" i="9"/>
  <c r="C8" i="9"/>
  <c r="C188" i="5" l="1"/>
  <c r="C185" i="5"/>
  <c r="C184" i="5"/>
  <c r="C183" i="5"/>
  <c r="C182" i="5"/>
  <c r="C132" i="5"/>
  <c r="L3" i="4"/>
  <c r="L4" i="4" s="1"/>
  <c r="C2" i="18" l="1"/>
  <c r="B2" i="15"/>
  <c r="L2" i="4"/>
  <c r="D3" i="9"/>
  <c r="D39" i="9" s="1"/>
  <c r="D35" i="8"/>
  <c r="D3" i="5"/>
  <c r="D164" i="5" s="1"/>
  <c r="D3" i="8"/>
  <c r="E231" i="5"/>
  <c r="E218" i="5"/>
  <c r="E199" i="5"/>
  <c r="E190" i="5"/>
  <c r="E164" i="5"/>
  <c r="E159" i="5"/>
  <c r="E128" i="5"/>
  <c r="E120" i="5"/>
  <c r="E92" i="5"/>
  <c r="E64" i="5"/>
  <c r="E41" i="5"/>
  <c r="E12" i="5"/>
  <c r="E58" i="9"/>
  <c r="E39" i="9"/>
  <c r="E33" i="9"/>
  <c r="E18" i="9"/>
  <c r="E10" i="9"/>
  <c r="D16" i="9"/>
  <c r="C181" i="5"/>
  <c r="C180" i="5"/>
  <c r="D12" i="5" l="1"/>
  <c r="D41" i="5"/>
  <c r="D128" i="5"/>
  <c r="D120" i="5"/>
  <c r="D159" i="5"/>
  <c r="D190" i="5"/>
  <c r="D199" i="5"/>
  <c r="D33" i="9"/>
  <c r="D64" i="5"/>
  <c r="D218" i="5"/>
  <c r="D58" i="9"/>
  <c r="D92" i="5"/>
  <c r="D231" i="5"/>
  <c r="D10" i="9"/>
  <c r="D18" i="9"/>
  <c r="C162" i="5" l="1"/>
  <c r="C31" i="5" l="1"/>
  <c r="C36" i="5"/>
  <c r="C25" i="5" l="1"/>
  <c r="D67" i="9" l="1"/>
  <c r="D222" i="5"/>
  <c r="D62" i="9"/>
  <c r="D227" i="5" l="1"/>
  <c r="D147" i="5" l="1"/>
  <c r="EZ2" i="12" l="1"/>
  <c r="C61" i="5"/>
  <c r="C59" i="5"/>
  <c r="C57" i="5"/>
  <c r="C55" i="5"/>
  <c r="C51" i="5"/>
  <c r="C49" i="5"/>
  <c r="C58" i="5"/>
  <c r="C54" i="5"/>
  <c r="C52" i="5"/>
  <c r="C48" i="5"/>
  <c r="C46" i="5"/>
  <c r="C44" i="5"/>
  <c r="CU1" i="12"/>
  <c r="CV1" i="12"/>
  <c r="CW1" i="12"/>
  <c r="CX1" i="12"/>
  <c r="CY1" i="12"/>
  <c r="CZ1" i="12"/>
  <c r="DA1" i="12"/>
  <c r="DB1" i="12"/>
  <c r="DC1" i="12"/>
  <c r="DD1" i="12"/>
  <c r="DE1" i="12"/>
  <c r="DF1" i="12"/>
  <c r="DG1" i="12"/>
  <c r="DH1" i="12"/>
  <c r="DI1" i="12"/>
  <c r="DJ1" i="12"/>
  <c r="DK1" i="12"/>
  <c r="DL1" i="12"/>
  <c r="DM1" i="12"/>
  <c r="DN1" i="12"/>
  <c r="DO1" i="12"/>
  <c r="DP1" i="12"/>
  <c r="DQ1" i="12"/>
  <c r="CT1" i="12"/>
  <c r="EE29" i="12"/>
  <c r="EP29" i="12"/>
  <c r="EM33" i="12"/>
  <c r="EF33" i="12" s="1"/>
  <c r="EF34" i="12"/>
  <c r="EG33" i="12" l="1"/>
  <c r="C63" i="9" l="1"/>
  <c r="C68" i="9"/>
  <c r="C66" i="9"/>
  <c r="C65" i="9"/>
  <c r="C61" i="9"/>
  <c r="C60" i="9"/>
  <c r="C42" i="9"/>
  <c r="C41" i="9"/>
  <c r="C43" i="9"/>
  <c r="C44" i="9"/>
  <c r="C45" i="9"/>
  <c r="C48" i="9"/>
  <c r="C47" i="9"/>
  <c r="C50" i="9"/>
  <c r="C49" i="9"/>
  <c r="C52" i="9"/>
  <c r="C51" i="9"/>
  <c r="C53" i="9"/>
  <c r="C56" i="9"/>
  <c r="C55" i="9"/>
  <c r="D54" i="9"/>
  <c r="D46" i="9"/>
  <c r="C228" i="5"/>
  <c r="C226" i="5"/>
  <c r="C225" i="5"/>
  <c r="C223" i="5"/>
  <c r="C221" i="5"/>
  <c r="C220" i="5"/>
  <c r="C216" i="5"/>
  <c r="C215" i="5"/>
  <c r="C213" i="5"/>
  <c r="C212" i="5"/>
  <c r="C211" i="5"/>
  <c r="C210" i="5"/>
  <c r="C209" i="5"/>
  <c r="C208" i="5"/>
  <c r="C207" i="5"/>
  <c r="C205" i="5"/>
  <c r="C204" i="5"/>
  <c r="C203" i="5"/>
  <c r="C202" i="5"/>
  <c r="C201" i="5"/>
  <c r="C157" i="5"/>
  <c r="C156" i="5"/>
  <c r="C155" i="5"/>
  <c r="C154" i="5"/>
  <c r="C153" i="5"/>
  <c r="C152" i="5"/>
  <c r="C151" i="5"/>
  <c r="C150" i="5"/>
  <c r="C149" i="5"/>
  <c r="C148" i="5"/>
  <c r="D214" i="5"/>
  <c r="D206" i="5"/>
  <c r="D130" i="5"/>
  <c r="C43" i="5" s="1"/>
  <c r="D71" i="5"/>
  <c r="D66" i="5"/>
  <c r="D56" i="5"/>
  <c r="D53" i="5"/>
  <c r="D50" i="5"/>
  <c r="C34" i="5"/>
  <c r="D14" i="5"/>
  <c r="C38" i="5"/>
  <c r="C39" i="5"/>
  <c r="D45" i="5" l="1"/>
  <c r="D47" i="5" s="1"/>
  <c r="D60" i="5" s="1"/>
  <c r="D17" i="5"/>
  <c r="D77" i="5"/>
  <c r="D76" i="5"/>
  <c r="D37" i="5" l="1"/>
  <c r="D62" i="5"/>
  <c r="EZ3" i="12" l="1"/>
  <c r="EZ4" i="12"/>
  <c r="EZ5" i="12"/>
  <c r="EZ6" i="12"/>
  <c r="EZ7" i="12"/>
  <c r="EZ8" i="12"/>
  <c r="EZ9" i="12"/>
  <c r="EZ10" i="12"/>
  <c r="EZ11" i="12"/>
  <c r="C36" i="9" l="1"/>
  <c r="C35" i="9"/>
  <c r="C22" i="9"/>
  <c r="C23" i="9"/>
  <c r="C24" i="9"/>
  <c r="C25" i="9"/>
  <c r="C26" i="9"/>
  <c r="C27" i="9"/>
  <c r="C28" i="9"/>
  <c r="C29" i="9"/>
  <c r="C30" i="9"/>
  <c r="C21" i="9"/>
  <c r="C20" i="9"/>
  <c r="C14" i="9"/>
  <c r="C15" i="9"/>
  <c r="C13" i="9"/>
  <c r="C12" i="9"/>
  <c r="C7" i="9"/>
  <c r="C6" i="9"/>
  <c r="C5" i="9"/>
  <c r="C39" i="8"/>
  <c r="C40" i="8"/>
  <c r="C41" i="8"/>
  <c r="C42" i="8"/>
  <c r="C43" i="8"/>
  <c r="C44" i="8"/>
  <c r="C45" i="8"/>
  <c r="C46" i="8"/>
  <c r="C38" i="8"/>
  <c r="C37" i="8"/>
  <c r="C7" i="8"/>
  <c r="C8" i="8"/>
  <c r="C10" i="8"/>
  <c r="C11" i="8"/>
  <c r="C12" i="8"/>
  <c r="C13" i="8"/>
  <c r="C14" i="8"/>
  <c r="C15" i="8"/>
  <c r="C16" i="8"/>
  <c r="C17" i="8"/>
  <c r="C18" i="8"/>
  <c r="C19" i="8"/>
  <c r="C20" i="8"/>
  <c r="C21" i="8"/>
  <c r="C23" i="8"/>
  <c r="C24" i="8"/>
  <c r="C25" i="8"/>
  <c r="C26" i="8"/>
  <c r="C27" i="8"/>
  <c r="C28" i="8"/>
  <c r="C29" i="8"/>
  <c r="C30" i="8"/>
  <c r="C31" i="8"/>
  <c r="C32" i="8"/>
  <c r="C33" i="8"/>
  <c r="C6" i="8"/>
  <c r="C5" i="8"/>
  <c r="C235" i="5"/>
  <c r="C236" i="5"/>
  <c r="C237" i="5"/>
  <c r="C238" i="5"/>
  <c r="C239" i="5"/>
  <c r="C240" i="5"/>
  <c r="C253" i="5"/>
  <c r="C254" i="5"/>
  <c r="C255" i="5"/>
  <c r="C256" i="5"/>
  <c r="C257" i="5"/>
  <c r="C258" i="5"/>
  <c r="C259" i="5"/>
  <c r="C260" i="5"/>
  <c r="C271" i="5"/>
  <c r="C272" i="5"/>
  <c r="C273" i="5"/>
  <c r="C274" i="5"/>
  <c r="C275" i="5"/>
  <c r="C276" i="5"/>
  <c r="C277" i="5"/>
  <c r="C278" i="5"/>
  <c r="C279" i="5"/>
  <c r="C291" i="5"/>
  <c r="C292" i="5"/>
  <c r="C234" i="5"/>
  <c r="C233" i="5"/>
  <c r="C193" i="5"/>
  <c r="C192" i="5"/>
  <c r="C168" i="5"/>
  <c r="C169" i="5"/>
  <c r="C170" i="5"/>
  <c r="C171" i="5"/>
  <c r="C172" i="5"/>
  <c r="C173" i="5"/>
  <c r="C174" i="5"/>
  <c r="C175" i="5"/>
  <c r="C176" i="5"/>
  <c r="C178" i="5"/>
  <c r="C179" i="5"/>
  <c r="C186" i="5"/>
  <c r="C187" i="5"/>
  <c r="C167" i="5"/>
  <c r="C166" i="5"/>
  <c r="C161" i="5"/>
  <c r="C133" i="5"/>
  <c r="C134" i="5"/>
  <c r="C135" i="5"/>
  <c r="C136" i="5"/>
  <c r="C137" i="5"/>
  <c r="C138" i="5"/>
  <c r="C139" i="5"/>
  <c r="C140" i="5"/>
  <c r="C141" i="5"/>
  <c r="C142" i="5"/>
  <c r="C144" i="5"/>
  <c r="C145" i="5"/>
  <c r="C146" i="5"/>
  <c r="C131" i="5"/>
  <c r="C124" i="5"/>
  <c r="C125" i="5"/>
  <c r="C126" i="5"/>
  <c r="C123" i="5"/>
  <c r="C122" i="5"/>
  <c r="C96" i="5"/>
  <c r="C97" i="5"/>
  <c r="C98" i="5"/>
  <c r="C99" i="5"/>
  <c r="C100" i="5"/>
  <c r="C101" i="5"/>
  <c r="C102" i="5"/>
  <c r="C103" i="5"/>
  <c r="C104" i="5"/>
  <c r="C105" i="5"/>
  <c r="C106" i="5"/>
  <c r="C107" i="5"/>
  <c r="C108" i="5"/>
  <c r="C109" i="5"/>
  <c r="C110" i="5"/>
  <c r="C111" i="5"/>
  <c r="C112" i="5"/>
  <c r="C113" i="5"/>
  <c r="C114" i="5"/>
  <c r="C115" i="5"/>
  <c r="C116" i="5"/>
  <c r="C117" i="5"/>
  <c r="C118" i="5"/>
  <c r="C95" i="5"/>
  <c r="C94" i="5"/>
  <c r="C68" i="5"/>
  <c r="C70" i="5"/>
  <c r="C72" i="5"/>
  <c r="C73" i="5"/>
  <c r="C74" i="5"/>
  <c r="C75" i="5"/>
  <c r="C78" i="5"/>
  <c r="C79" i="5"/>
  <c r="C80" i="5"/>
  <c r="C81" i="5"/>
  <c r="C82" i="5"/>
  <c r="C83" i="5"/>
  <c r="C84" i="5"/>
  <c r="C85" i="5"/>
  <c r="C86" i="5"/>
  <c r="C87" i="5"/>
  <c r="C88" i="5"/>
  <c r="C89" i="5"/>
  <c r="C90" i="5"/>
  <c r="C7" i="5"/>
  <c r="C8" i="5"/>
  <c r="C9" i="5"/>
  <c r="C10" i="5"/>
  <c r="C5" i="5"/>
  <c r="C6" i="5"/>
  <c r="C67" i="5"/>
  <c r="N5" i="10" l="1"/>
  <c r="O5" i="10"/>
  <c r="P5" i="10"/>
  <c r="Q5" i="10"/>
  <c r="R5" i="10"/>
  <c r="S5" i="10"/>
  <c r="T5" i="10"/>
  <c r="U5" i="10"/>
  <c r="V5" i="10"/>
  <c r="W5" i="10"/>
  <c r="X5" i="10"/>
  <c r="Y5" i="10"/>
  <c r="B5" i="10" l="1"/>
  <c r="D5" i="10" l="1"/>
  <c r="E5" i="10"/>
  <c r="F5" i="10"/>
  <c r="G5" i="10"/>
  <c r="H5" i="10"/>
  <c r="I5" i="10"/>
  <c r="J5" i="10"/>
  <c r="K5" i="10"/>
  <c r="L5" i="10"/>
  <c r="M5" i="10"/>
  <c r="C5" i="10"/>
  <c r="E2" i="10"/>
  <c r="V8" i="4" l="1"/>
  <c r="W8" i="4" s="1"/>
  <c r="V4" i="4"/>
  <c r="Y8" i="4"/>
  <c r="AA8" i="4" s="1"/>
  <c r="AB8" i="4" s="1"/>
  <c r="Y4" i="4"/>
  <c r="AA4" i="4" s="1"/>
  <c r="V3" i="4"/>
  <c r="W3" i="4" s="1"/>
  <c r="V2" i="4"/>
  <c r="Y3" i="4"/>
  <c r="AA3" i="4" s="1"/>
  <c r="AB3" i="4" s="1"/>
  <c r="Y2" i="4"/>
  <c r="AA2" i="4" s="1"/>
  <c r="W2" i="4" l="1"/>
  <c r="V10" i="4"/>
  <c r="AB2" i="4"/>
  <c r="V6" i="4"/>
  <c r="W6" i="4" s="1"/>
  <c r="W4" i="4"/>
  <c r="AA6" i="4"/>
  <c r="AA10" i="4" s="1"/>
  <c r="AB4" i="4"/>
  <c r="AB6" i="4" l="1"/>
  <c r="AB10" i="4"/>
  <c r="W10" i="4"/>
  <c r="D31" i="9" l="1"/>
  <c r="C32" i="5" l="1"/>
  <c r="A2" i="3" l="1"/>
  <c r="A2" i="1"/>
  <c r="A2" i="9"/>
  <c r="A2" i="5"/>
  <c r="A2" i="8"/>
  <c r="C6" i="1" s="1"/>
  <c r="B279" i="1" l="1"/>
  <c r="B283" i="1"/>
  <c r="B287" i="1"/>
  <c r="B291" i="1"/>
  <c r="B295" i="1"/>
  <c r="B299" i="1"/>
  <c r="B303" i="1"/>
  <c r="B307" i="1"/>
  <c r="B65" i="3" s="1"/>
  <c r="B311" i="1"/>
  <c r="B315" i="1"/>
  <c r="B319" i="1"/>
  <c r="B323" i="1"/>
  <c r="B327" i="1"/>
  <c r="B331" i="1"/>
  <c r="B335" i="1"/>
  <c r="C291" i="1"/>
  <c r="C48" i="3" s="1"/>
  <c r="C295" i="1"/>
  <c r="C299" i="1"/>
  <c r="C303" i="1"/>
  <c r="C307" i="1"/>
  <c r="C311" i="1"/>
  <c r="C315" i="1"/>
  <c r="C319" i="1"/>
  <c r="C78" i="3" s="1"/>
  <c r="C323" i="1"/>
  <c r="C327" i="1"/>
  <c r="C331" i="1"/>
  <c r="C335" i="1"/>
  <c r="C294" i="1"/>
  <c r="C314" i="1"/>
  <c r="C334" i="1"/>
  <c r="C93" i="3" s="1"/>
  <c r="C279" i="1"/>
  <c r="C36" i="3" s="1"/>
  <c r="C283" i="1"/>
  <c r="C40" i="3" s="1"/>
  <c r="C287" i="1"/>
  <c r="B280" i="1"/>
  <c r="B284" i="1"/>
  <c r="B288" i="1"/>
  <c r="B292" i="1"/>
  <c r="B296" i="1"/>
  <c r="B300" i="1"/>
  <c r="B304" i="1"/>
  <c r="B62" i="3" s="1"/>
  <c r="B308" i="1"/>
  <c r="B312" i="1"/>
  <c r="B316" i="1"/>
  <c r="B74" i="3" s="1"/>
  <c r="B320" i="1"/>
  <c r="B324" i="1"/>
  <c r="B328" i="1"/>
  <c r="B332" i="1"/>
  <c r="B336" i="1"/>
  <c r="B95" i="3" s="1"/>
  <c r="B290" i="1"/>
  <c r="B306" i="1"/>
  <c r="B326" i="1"/>
  <c r="C290" i="1"/>
  <c r="C306" i="1"/>
  <c r="C326" i="1"/>
  <c r="C85" i="3" s="1"/>
  <c r="C280" i="1"/>
  <c r="C37" i="3" s="1"/>
  <c r="C284" i="1"/>
  <c r="C41" i="3" s="1"/>
  <c r="C288" i="1"/>
  <c r="C292" i="1"/>
  <c r="C296" i="1"/>
  <c r="C300" i="1"/>
  <c r="C304" i="1"/>
  <c r="C308" i="1"/>
  <c r="C312" i="1"/>
  <c r="C70" i="3" s="1"/>
  <c r="C316" i="1"/>
  <c r="C74" i="3" s="1"/>
  <c r="C320" i="1"/>
  <c r="C324" i="1"/>
  <c r="C328" i="1"/>
  <c r="C332" i="1"/>
  <c r="C336" i="1"/>
  <c r="B282" i="1"/>
  <c r="B298" i="1"/>
  <c r="B310" i="1"/>
  <c r="B68" i="3" s="1"/>
  <c r="B322" i="1"/>
  <c r="B334" i="1"/>
  <c r="C298" i="1"/>
  <c r="C310" i="1"/>
  <c r="C330" i="1"/>
  <c r="B281" i="1"/>
  <c r="B285" i="1"/>
  <c r="B289" i="1"/>
  <c r="B46" i="3" s="1"/>
  <c r="B293" i="1"/>
  <c r="B50" i="3" s="1"/>
  <c r="B297" i="1"/>
  <c r="B301" i="1"/>
  <c r="B305" i="1"/>
  <c r="B309" i="1"/>
  <c r="B313" i="1"/>
  <c r="B317" i="1"/>
  <c r="B75" i="3" s="1"/>
  <c r="B321" i="1"/>
  <c r="B325" i="1"/>
  <c r="B329" i="1"/>
  <c r="B333" i="1"/>
  <c r="B92" i="3" s="1"/>
  <c r="B337" i="1"/>
  <c r="B294" i="1"/>
  <c r="B318" i="1"/>
  <c r="C282" i="1"/>
  <c r="C39" i="3" s="1"/>
  <c r="C318" i="1"/>
  <c r="C77" i="3" s="1"/>
  <c r="C281" i="1"/>
  <c r="C285" i="1"/>
  <c r="C289" i="1"/>
  <c r="C293" i="1"/>
  <c r="C297" i="1"/>
  <c r="C54" i="3" s="1"/>
  <c r="C301" i="1"/>
  <c r="C305" i="1"/>
  <c r="C63" i="3" s="1"/>
  <c r="C309" i="1"/>
  <c r="C67" i="3" s="1"/>
  <c r="C313" i="1"/>
  <c r="C71" i="3" s="1"/>
  <c r="C317" i="1"/>
  <c r="C75" i="3" s="1"/>
  <c r="C321" i="1"/>
  <c r="C325" i="1"/>
  <c r="C329" i="1"/>
  <c r="C88" i="3" s="1"/>
  <c r="C333" i="1"/>
  <c r="C337" i="1"/>
  <c r="C96" i="3" s="1"/>
  <c r="B286" i="1"/>
  <c r="B302" i="1"/>
  <c r="B314" i="1"/>
  <c r="B330" i="1"/>
  <c r="C286" i="1"/>
  <c r="C302" i="1"/>
  <c r="C322" i="1"/>
  <c r="B85" i="3"/>
  <c r="B89" i="3"/>
  <c r="B93" i="3"/>
  <c r="B66" i="3"/>
  <c r="B70" i="3"/>
  <c r="C52" i="3"/>
  <c r="C89" i="3"/>
  <c r="C66" i="3"/>
  <c r="B52" i="3"/>
  <c r="B48" i="3"/>
  <c r="B86" i="3"/>
  <c r="B90" i="3"/>
  <c r="B94" i="3"/>
  <c r="B67" i="3"/>
  <c r="B71" i="3"/>
  <c r="C51" i="3"/>
  <c r="C47" i="3"/>
  <c r="B88" i="3"/>
  <c r="B73" i="3"/>
  <c r="C45" i="3"/>
  <c r="C69" i="3"/>
  <c r="B49" i="3"/>
  <c r="C86" i="3"/>
  <c r="C90" i="3"/>
  <c r="C94" i="3"/>
  <c r="B51" i="3"/>
  <c r="B47" i="3"/>
  <c r="C53" i="3"/>
  <c r="C73" i="3"/>
  <c r="B45" i="3"/>
  <c r="B87" i="3"/>
  <c r="B91" i="3"/>
  <c r="B72" i="3"/>
  <c r="C50" i="3"/>
  <c r="C46" i="3"/>
  <c r="B69" i="3"/>
  <c r="C92" i="3"/>
  <c r="C87" i="3"/>
  <c r="C91" i="3"/>
  <c r="C95" i="3"/>
  <c r="C68" i="3"/>
  <c r="C72" i="3"/>
  <c r="B54" i="3"/>
  <c r="B96" i="3"/>
  <c r="C49" i="3"/>
  <c r="B53" i="3"/>
  <c r="C185" i="1"/>
  <c r="FK25" i="12"/>
  <c r="FL25" i="12"/>
  <c r="FM25" i="12"/>
  <c r="FK24" i="12"/>
  <c r="FM24" i="12"/>
  <c r="FL24" i="12"/>
  <c r="FK23" i="12"/>
  <c r="FL23" i="12"/>
  <c r="FM23" i="12"/>
  <c r="FM21" i="12" s="1"/>
  <c r="C44" i="1"/>
  <c r="F7" i="15" s="1"/>
  <c r="C176" i="1"/>
  <c r="FJ23" i="12" s="1"/>
  <c r="C50" i="1"/>
  <c r="C16" i="3" s="1"/>
  <c r="C61" i="1"/>
  <c r="C69" i="1"/>
  <c r="C77" i="1"/>
  <c r="C88" i="1"/>
  <c r="C96" i="1"/>
  <c r="C104" i="1"/>
  <c r="C115" i="1"/>
  <c r="F34" i="15" s="1"/>
  <c r="C123" i="1"/>
  <c r="C131" i="1"/>
  <c r="FF8" i="12" s="1"/>
  <c r="C142" i="1"/>
  <c r="C150" i="1"/>
  <c r="C158" i="1"/>
  <c r="C169" i="1"/>
  <c r="C181" i="1"/>
  <c r="F9" i="15" s="1"/>
  <c r="C189" i="1"/>
  <c r="C197" i="1"/>
  <c r="C211" i="1"/>
  <c r="C219" i="1"/>
  <c r="C227" i="1"/>
  <c r="C238" i="1"/>
  <c r="C25" i="3" s="1"/>
  <c r="C249" i="1"/>
  <c r="C28" i="3" s="1"/>
  <c r="C257" i="1"/>
  <c r="C31" i="3" s="1"/>
  <c r="C268" i="1"/>
  <c r="C44" i="3"/>
  <c r="C344" i="1"/>
  <c r="C352" i="1"/>
  <c r="C360" i="1"/>
  <c r="C119" i="3" s="1"/>
  <c r="C220" i="1"/>
  <c r="C258" i="1"/>
  <c r="C64" i="3"/>
  <c r="C51" i="1"/>
  <c r="FJ24" i="12" s="1"/>
  <c r="C62" i="1"/>
  <c r="C70" i="1"/>
  <c r="C78" i="1"/>
  <c r="C89" i="1"/>
  <c r="C97" i="1"/>
  <c r="C105" i="1"/>
  <c r="C116" i="1"/>
  <c r="C124" i="1"/>
  <c r="F37" i="15" s="1"/>
  <c r="C132" i="1"/>
  <c r="C143" i="1"/>
  <c r="C151" i="1"/>
  <c r="F15" i="15" s="1"/>
  <c r="C159" i="1"/>
  <c r="F19" i="15" s="1"/>
  <c r="C170" i="1"/>
  <c r="D6" i="18" s="1"/>
  <c r="C182" i="1"/>
  <c r="C190" i="1"/>
  <c r="C198" i="1"/>
  <c r="C212" i="1"/>
  <c r="C239" i="1"/>
  <c r="C26" i="3" s="1"/>
  <c r="C269" i="1"/>
  <c r="C345" i="1"/>
  <c r="C52" i="1"/>
  <c r="C63" i="1"/>
  <c r="C71" i="1"/>
  <c r="C79" i="1"/>
  <c r="C90" i="1"/>
  <c r="FJ15" i="12" s="1"/>
  <c r="C98" i="1"/>
  <c r="C106" i="1"/>
  <c r="C117" i="1"/>
  <c r="C125" i="1"/>
  <c r="F38" i="15" s="1"/>
  <c r="C133" i="1"/>
  <c r="C144" i="1"/>
  <c r="F13" i="15" s="1"/>
  <c r="C152" i="1"/>
  <c r="F16" i="15" s="1"/>
  <c r="C160" i="1"/>
  <c r="C171" i="1"/>
  <c r="D7" i="18" s="1"/>
  <c r="C183" i="1"/>
  <c r="C191" i="1"/>
  <c r="H7" i="18" s="1"/>
  <c r="C199" i="1"/>
  <c r="C213" i="1"/>
  <c r="F21" i="15" s="1"/>
  <c r="C221" i="1"/>
  <c r="C229" i="1"/>
  <c r="F22" i="15" s="1"/>
  <c r="C240" i="1"/>
  <c r="C22" i="3" s="1"/>
  <c r="C251" i="1"/>
  <c r="C29" i="3" s="1"/>
  <c r="C259" i="1"/>
  <c r="F30" i="15" s="1"/>
  <c r="C270" i="1"/>
  <c r="C38" i="3"/>
  <c r="C57" i="3"/>
  <c r="C65" i="3"/>
  <c r="C346" i="1"/>
  <c r="C354" i="1"/>
  <c r="C113" i="3" s="1"/>
  <c r="B194" i="1"/>
  <c r="C246" i="1"/>
  <c r="C27" i="3" s="1"/>
  <c r="C349" i="1"/>
  <c r="B195" i="1"/>
  <c r="C53" i="1"/>
  <c r="C64" i="1"/>
  <c r="C72" i="1"/>
  <c r="C80" i="1"/>
  <c r="C91" i="1"/>
  <c r="C99" i="1"/>
  <c r="C107" i="1"/>
  <c r="C118" i="1"/>
  <c r="C126" i="1"/>
  <c r="FF3" i="12" s="1"/>
  <c r="C134" i="1"/>
  <c r="F39" i="15" s="1"/>
  <c r="C145" i="1"/>
  <c r="C33" i="3" s="1"/>
  <c r="C153" i="1"/>
  <c r="C161" i="1"/>
  <c r="C175" i="1"/>
  <c r="C184" i="1"/>
  <c r="C192" i="1"/>
  <c r="C200" i="1"/>
  <c r="C214" i="1"/>
  <c r="C230" i="1"/>
  <c r="F23" i="15" s="1"/>
  <c r="C241" i="1"/>
  <c r="C19" i="3" s="1"/>
  <c r="C252" i="1"/>
  <c r="C260" i="1"/>
  <c r="C271" i="1"/>
  <c r="C58" i="3"/>
  <c r="C347" i="1"/>
  <c r="C355" i="1"/>
  <c r="C114" i="3" s="1"/>
  <c r="B193" i="1"/>
  <c r="C216" i="1"/>
  <c r="C265" i="1"/>
  <c r="C357" i="1"/>
  <c r="C116" i="3" s="1"/>
  <c r="C54" i="1"/>
  <c r="C65" i="1"/>
  <c r="C73" i="1"/>
  <c r="C81" i="1"/>
  <c r="C92" i="1"/>
  <c r="C100" i="1"/>
  <c r="C111" i="1"/>
  <c r="F33" i="15" s="1"/>
  <c r="C119" i="1"/>
  <c r="C127" i="1"/>
  <c r="FF4" i="12" s="1"/>
  <c r="C135" i="1"/>
  <c r="F40" i="15" s="1"/>
  <c r="C146" i="1"/>
  <c r="F14" i="15" s="1"/>
  <c r="C154" i="1"/>
  <c r="C162" i="1"/>
  <c r="C177" i="1"/>
  <c r="C193" i="1"/>
  <c r="C201" i="1"/>
  <c r="C215" i="1"/>
  <c r="C223" i="1"/>
  <c r="C231" i="1"/>
  <c r="C242" i="1"/>
  <c r="C21" i="3" s="1"/>
  <c r="C253" i="1"/>
  <c r="C261" i="1"/>
  <c r="C272" i="1"/>
  <c r="C59" i="3"/>
  <c r="C348" i="1"/>
  <c r="C356" i="1"/>
  <c r="C115" i="3" s="1"/>
  <c r="C232" i="1"/>
  <c r="C273" i="1"/>
  <c r="C341" i="1"/>
  <c r="C55" i="1"/>
  <c r="C66" i="1"/>
  <c r="C74" i="1"/>
  <c r="C82" i="1"/>
  <c r="FJ25" i="12" s="1"/>
  <c r="C93" i="1"/>
  <c r="C101" i="1"/>
  <c r="C112" i="1"/>
  <c r="C120" i="1"/>
  <c r="C128" i="1"/>
  <c r="FF5" i="12" s="1"/>
  <c r="C139" i="1"/>
  <c r="F12" i="15" s="1"/>
  <c r="C147" i="1"/>
  <c r="C155" i="1"/>
  <c r="C163" i="1"/>
  <c r="C178" i="1"/>
  <c r="C186" i="1"/>
  <c r="H5" i="18" s="1"/>
  <c r="C194" i="1"/>
  <c r="C202" i="1"/>
  <c r="C224" i="1"/>
  <c r="C254" i="1"/>
  <c r="C30" i="3" s="1"/>
  <c r="C60" i="3"/>
  <c r="C59" i="1"/>
  <c r="C67" i="1"/>
  <c r="C75" i="1"/>
  <c r="C83" i="1"/>
  <c r="C94" i="1"/>
  <c r="C102" i="1"/>
  <c r="C113" i="1"/>
  <c r="C121" i="1"/>
  <c r="C129" i="1"/>
  <c r="FF6" i="12" s="1"/>
  <c r="C140" i="1"/>
  <c r="C148" i="1"/>
  <c r="C156" i="1"/>
  <c r="C167" i="1"/>
  <c r="D4" i="18" s="1"/>
  <c r="C179" i="1"/>
  <c r="F8" i="15" s="1"/>
  <c r="C187" i="1"/>
  <c r="C195" i="1"/>
  <c r="C206" i="1"/>
  <c r="C217" i="1"/>
  <c r="C225" i="1"/>
  <c r="C233" i="1"/>
  <c r="F24" i="15" s="1"/>
  <c r="C247" i="1"/>
  <c r="C255" i="1"/>
  <c r="C266" i="1"/>
  <c r="C274" i="1"/>
  <c r="C42" i="3"/>
  <c r="C61" i="3"/>
  <c r="C342" i="1"/>
  <c r="C101" i="3" s="1"/>
  <c r="C350" i="1"/>
  <c r="C109" i="3" s="1"/>
  <c r="C358" i="1"/>
  <c r="C117" i="3" s="1"/>
  <c r="B196" i="1"/>
  <c r="C228" i="1"/>
  <c r="C60" i="1"/>
  <c r="C68" i="1"/>
  <c r="C76" i="1"/>
  <c r="C84" i="1"/>
  <c r="C95" i="1"/>
  <c r="C103" i="1"/>
  <c r="C114" i="1"/>
  <c r="C122" i="1"/>
  <c r="C18" i="3" s="1"/>
  <c r="C130" i="1"/>
  <c r="FF7" i="12" s="1"/>
  <c r="C141" i="1"/>
  <c r="C149" i="1"/>
  <c r="C157" i="1"/>
  <c r="F17" i="15" s="1"/>
  <c r="C168" i="1"/>
  <c r="D5" i="18" s="1"/>
  <c r="C180" i="1"/>
  <c r="C188" i="1"/>
  <c r="H6" i="18" s="1"/>
  <c r="C196" i="1"/>
  <c r="C207" i="1"/>
  <c r="C218" i="1"/>
  <c r="C226" i="1"/>
  <c r="C237" i="1"/>
  <c r="F27" i="15" s="1"/>
  <c r="C248" i="1"/>
  <c r="C256" i="1"/>
  <c r="C267" i="1"/>
  <c r="C278" i="1"/>
  <c r="C43" i="3"/>
  <c r="C62" i="3"/>
  <c r="C343" i="1"/>
  <c r="C351" i="1"/>
  <c r="C359" i="1"/>
  <c r="C118" i="3" s="1"/>
  <c r="B197" i="1"/>
  <c r="B198" i="1"/>
  <c r="C250" i="1"/>
  <c r="C55" i="3"/>
  <c r="C353" i="1"/>
  <c r="C112" i="3" s="1"/>
  <c r="C12" i="1"/>
  <c r="C12" i="3" s="1"/>
  <c r="C20" i="1"/>
  <c r="C28" i="1"/>
  <c r="C39" i="1"/>
  <c r="C5" i="1"/>
  <c r="C5" i="3" s="1"/>
  <c r="C13" i="1"/>
  <c r="C21" i="1"/>
  <c r="C29" i="1"/>
  <c r="C40" i="1"/>
  <c r="C14" i="1"/>
  <c r="C22" i="1"/>
  <c r="C30" i="1"/>
  <c r="F18" i="15" s="1"/>
  <c r="C41" i="1"/>
  <c r="C7" i="1"/>
  <c r="C6" i="3" s="1"/>
  <c r="C15" i="1"/>
  <c r="C23" i="1"/>
  <c r="C31" i="1"/>
  <c r="F35" i="15" s="1"/>
  <c r="C42" i="1"/>
  <c r="C8" i="1"/>
  <c r="C7" i="3" s="1"/>
  <c r="C16" i="1"/>
  <c r="C24" i="1"/>
  <c r="C32" i="1"/>
  <c r="C13" i="3" s="1"/>
  <c r="C43" i="1"/>
  <c r="F6" i="15" s="1"/>
  <c r="C9" i="1"/>
  <c r="C8" i="3" s="1"/>
  <c r="C17" i="1"/>
  <c r="C25" i="1"/>
  <c r="C9" i="3" s="1"/>
  <c r="C33" i="1"/>
  <c r="C14" i="3" s="1"/>
  <c r="C10" i="1"/>
  <c r="C18" i="1"/>
  <c r="C26" i="1"/>
  <c r="C37" i="1"/>
  <c r="C45" i="1"/>
  <c r="C11" i="1"/>
  <c r="C11" i="3" s="1"/>
  <c r="C19" i="1"/>
  <c r="C27" i="1"/>
  <c r="C38" i="1"/>
  <c r="C46" i="1"/>
  <c r="C374" i="1"/>
  <c r="C385" i="1"/>
  <c r="C415" i="1"/>
  <c r="C364" i="1"/>
  <c r="C408" i="1"/>
  <c r="C386" i="1"/>
  <c r="C365" i="1"/>
  <c r="C379" i="1"/>
  <c r="C387" i="1"/>
  <c r="C401" i="1"/>
  <c r="C409" i="1"/>
  <c r="C420" i="1"/>
  <c r="C428" i="1"/>
  <c r="C403" i="1"/>
  <c r="C390" i="1"/>
  <c r="C366" i="1"/>
  <c r="C380" i="1"/>
  <c r="C388" i="1"/>
  <c r="C402" i="1"/>
  <c r="C410" i="1"/>
  <c r="C421" i="1"/>
  <c r="C411" i="1"/>
  <c r="C404" i="1"/>
  <c r="C427" i="1"/>
  <c r="C367" i="1"/>
  <c r="C381" i="1"/>
  <c r="C389" i="1"/>
  <c r="C422" i="1"/>
  <c r="C382" i="1"/>
  <c r="C423" i="1"/>
  <c r="C371" i="1"/>
  <c r="C412" i="1"/>
  <c r="C372" i="1"/>
  <c r="C383" i="1"/>
  <c r="C394" i="1"/>
  <c r="C405" i="1"/>
  <c r="C413" i="1"/>
  <c r="C424" i="1"/>
  <c r="C396" i="1"/>
  <c r="C426" i="1"/>
  <c r="C375" i="1"/>
  <c r="C419" i="1"/>
  <c r="C373" i="1"/>
  <c r="C384" i="1"/>
  <c r="C395" i="1"/>
  <c r="C406" i="1"/>
  <c r="C414" i="1"/>
  <c r="C425" i="1"/>
  <c r="C407" i="1"/>
  <c r="C400" i="1"/>
  <c r="FK15" i="12"/>
  <c r="FL15" i="12"/>
  <c r="FM15" i="12"/>
  <c r="FM17" i="12" s="1"/>
  <c r="B8" i="1"/>
  <c r="B7" i="3" s="1"/>
  <c r="C10" i="3"/>
  <c r="C76" i="3"/>
  <c r="B199" i="1"/>
  <c r="B202" i="1"/>
  <c r="B201" i="1"/>
  <c r="B200" i="1"/>
  <c r="B240" i="1"/>
  <c r="B23" i="3" s="1"/>
  <c r="B242" i="1"/>
  <c r="B21" i="3" s="1"/>
  <c r="B241" i="1"/>
  <c r="B20" i="3" s="1"/>
  <c r="H4" i="18"/>
  <c r="B9" i="1"/>
  <c r="B8" i="3" s="1"/>
  <c r="B367" i="1"/>
  <c r="B360" i="1"/>
  <c r="B119" i="3" s="1"/>
  <c r="B356" i="1"/>
  <c r="B115" i="3" s="1"/>
  <c r="B352" i="1"/>
  <c r="B359" i="1"/>
  <c r="B118" i="3" s="1"/>
  <c r="B355" i="1"/>
  <c r="B114" i="3" s="1"/>
  <c r="B351" i="1"/>
  <c r="B358" i="1"/>
  <c r="B117" i="3" s="1"/>
  <c r="B354" i="1"/>
  <c r="B113" i="3" s="1"/>
  <c r="B350" i="1"/>
  <c r="B357" i="1"/>
  <c r="B116" i="3" s="1"/>
  <c r="B353" i="1"/>
  <c r="B349" i="1"/>
  <c r="B422" i="1"/>
  <c r="B411" i="1"/>
  <c r="B403" i="1"/>
  <c r="B389" i="1"/>
  <c r="B381" i="1"/>
  <c r="B366" i="1"/>
  <c r="B421" i="1"/>
  <c r="B410" i="1"/>
  <c r="B402" i="1"/>
  <c r="B388" i="1"/>
  <c r="B380" i="1"/>
  <c r="B365" i="1"/>
  <c r="B428" i="1"/>
  <c r="B420" i="1"/>
  <c r="B409" i="1"/>
  <c r="B401" i="1"/>
  <c r="B387" i="1"/>
  <c r="B379" i="1"/>
  <c r="B364" i="1"/>
  <c r="B427" i="1"/>
  <c r="B419" i="1"/>
  <c r="B408" i="1"/>
  <c r="B400" i="1"/>
  <c r="B386" i="1"/>
  <c r="B375" i="1"/>
  <c r="B426" i="1"/>
  <c r="B415" i="1"/>
  <c r="B407" i="1"/>
  <c r="B396" i="1"/>
  <c r="B385" i="1"/>
  <c r="B374" i="1"/>
  <c r="B425" i="1"/>
  <c r="B414" i="1"/>
  <c r="B406" i="1"/>
  <c r="B395" i="1"/>
  <c r="B384" i="1"/>
  <c r="B373" i="1"/>
  <c r="B424" i="1"/>
  <c r="B413" i="1"/>
  <c r="B405" i="1"/>
  <c r="B394" i="1"/>
  <c r="B383" i="1"/>
  <c r="B372" i="1"/>
  <c r="B423" i="1"/>
  <c r="B412" i="1"/>
  <c r="B404" i="1"/>
  <c r="B390" i="1"/>
  <c r="B382" i="1"/>
  <c r="B371" i="1"/>
  <c r="B45" i="1"/>
  <c r="B37" i="1"/>
  <c r="B26" i="1"/>
  <c r="B18" i="1"/>
  <c r="B10" i="1"/>
  <c r="B10" i="3" s="1"/>
  <c r="B44" i="1"/>
  <c r="E7" i="15" s="1"/>
  <c r="B33" i="1"/>
  <c r="B14" i="3" s="1"/>
  <c r="B25" i="1"/>
  <c r="B9" i="3" s="1"/>
  <c r="B17" i="1"/>
  <c r="E5" i="15" s="1"/>
  <c r="B43" i="1"/>
  <c r="E6" i="15" s="1"/>
  <c r="B32" i="1"/>
  <c r="B13" i="3" s="1"/>
  <c r="B24" i="1"/>
  <c r="B16" i="1"/>
  <c r="B7" i="1"/>
  <c r="B6" i="3" s="1"/>
  <c r="B42" i="1"/>
  <c r="B31" i="1"/>
  <c r="E35" i="15" s="1"/>
  <c r="B23" i="1"/>
  <c r="B15" i="1"/>
  <c r="E4" i="15" s="1"/>
  <c r="B6" i="1"/>
  <c r="B41" i="1"/>
  <c r="B30" i="1"/>
  <c r="E18" i="15" s="1"/>
  <c r="B22" i="1"/>
  <c r="B14" i="1"/>
  <c r="B5" i="1"/>
  <c r="B5" i="3" s="1"/>
  <c r="B40" i="1"/>
  <c r="B29" i="1"/>
  <c r="B21" i="1"/>
  <c r="B13" i="1"/>
  <c r="B39" i="1"/>
  <c r="B28" i="1"/>
  <c r="B20" i="1"/>
  <c r="B12" i="1"/>
  <c r="B12" i="3" s="1"/>
  <c r="B46" i="1"/>
  <c r="B38" i="1"/>
  <c r="B27" i="1"/>
  <c r="B19" i="1"/>
  <c r="B11" i="1"/>
  <c r="B11" i="3" s="1"/>
  <c r="B344" i="1"/>
  <c r="B63" i="3"/>
  <c r="B44" i="3"/>
  <c r="B36" i="3"/>
  <c r="B268" i="1"/>
  <c r="B257" i="1"/>
  <c r="B31" i="3" s="1"/>
  <c r="B249" i="1"/>
  <c r="B28" i="3" s="1"/>
  <c r="B232" i="1"/>
  <c r="B224" i="1"/>
  <c r="B216" i="1"/>
  <c r="B186" i="1"/>
  <c r="G5" i="18" s="1"/>
  <c r="B178" i="1"/>
  <c r="B167" i="1"/>
  <c r="B156" i="1"/>
  <c r="B148" i="1"/>
  <c r="B140" i="1"/>
  <c r="B129" i="1"/>
  <c r="FD6" i="12" s="1"/>
  <c r="B121" i="1"/>
  <c r="B113" i="1"/>
  <c r="B102" i="1"/>
  <c r="B94" i="1"/>
  <c r="B83" i="1"/>
  <c r="B75" i="1"/>
  <c r="B67" i="1"/>
  <c r="B59" i="1"/>
  <c r="B343" i="1"/>
  <c r="B278" i="1"/>
  <c r="B35" i="3" s="1"/>
  <c r="B267" i="1"/>
  <c r="B256" i="1"/>
  <c r="B248" i="1"/>
  <c r="B231" i="1"/>
  <c r="B223" i="1"/>
  <c r="B215" i="1"/>
  <c r="B185" i="1"/>
  <c r="G4" i="18" s="1"/>
  <c r="B177" i="1"/>
  <c r="B163" i="1"/>
  <c r="B155" i="1"/>
  <c r="B147" i="1"/>
  <c r="B139" i="1"/>
  <c r="E12" i="15" s="1"/>
  <c r="B128" i="1"/>
  <c r="FD5" i="12" s="1"/>
  <c r="B120" i="1"/>
  <c r="B112" i="1"/>
  <c r="B101" i="1"/>
  <c r="B93" i="1"/>
  <c r="B82" i="1"/>
  <c r="FD25" i="12" s="1"/>
  <c r="B74" i="1"/>
  <c r="B66" i="1"/>
  <c r="B55" i="1"/>
  <c r="B342" i="1"/>
  <c r="B101" i="3" s="1"/>
  <c r="B61" i="3"/>
  <c r="B42" i="3"/>
  <c r="B274" i="1"/>
  <c r="B266" i="1"/>
  <c r="B255" i="1"/>
  <c r="B247" i="1"/>
  <c r="B230" i="1"/>
  <c r="E23" i="15" s="1"/>
  <c r="B222" i="1"/>
  <c r="E20" i="15" s="1"/>
  <c r="B214" i="1"/>
  <c r="B192" i="1"/>
  <c r="B184" i="1"/>
  <c r="B176" i="1"/>
  <c r="FD23" i="12" s="1"/>
  <c r="B162" i="1"/>
  <c r="B154" i="1"/>
  <c r="B146" i="1"/>
  <c r="E14" i="15" s="1"/>
  <c r="B135" i="1"/>
  <c r="B127" i="1"/>
  <c r="FD4" i="12" s="1"/>
  <c r="B119" i="1"/>
  <c r="B111" i="1"/>
  <c r="B100" i="1"/>
  <c r="B92" i="1"/>
  <c r="B81" i="1"/>
  <c r="B73" i="1"/>
  <c r="B65" i="1"/>
  <c r="B54" i="1"/>
  <c r="B341" i="1"/>
  <c r="B60" i="3"/>
  <c r="B41" i="3"/>
  <c r="B273" i="1"/>
  <c r="B265" i="1"/>
  <c r="B254" i="1"/>
  <c r="B30" i="3" s="1"/>
  <c r="B246" i="1"/>
  <c r="B27" i="3" s="1"/>
  <c r="B229" i="1"/>
  <c r="E22" i="15" s="1"/>
  <c r="B221" i="1"/>
  <c r="B213" i="1"/>
  <c r="E21" i="15" s="1"/>
  <c r="B191" i="1"/>
  <c r="G7" i="18" s="1"/>
  <c r="B183" i="1"/>
  <c r="FD16" i="12" s="1"/>
  <c r="B175" i="1"/>
  <c r="B161" i="1"/>
  <c r="B153" i="1"/>
  <c r="B145" i="1"/>
  <c r="B33" i="3" s="1"/>
  <c r="B134" i="1"/>
  <c r="B126" i="1"/>
  <c r="FD3" i="12" s="1"/>
  <c r="B118" i="1"/>
  <c r="B107" i="1"/>
  <c r="B99" i="1"/>
  <c r="B91" i="1"/>
  <c r="B80" i="1"/>
  <c r="B72" i="1"/>
  <c r="B64" i="1"/>
  <c r="B53" i="1"/>
  <c r="B348" i="1"/>
  <c r="B78" i="3"/>
  <c r="B59" i="3"/>
  <c r="B40" i="3"/>
  <c r="B272" i="1"/>
  <c r="B261" i="1"/>
  <c r="B253" i="1"/>
  <c r="B239" i="1"/>
  <c r="E28" i="15" s="1"/>
  <c r="B228" i="1"/>
  <c r="B220" i="1"/>
  <c r="B212" i="1"/>
  <c r="B190" i="1"/>
  <c r="B182" i="1"/>
  <c r="B171" i="1"/>
  <c r="B160" i="1"/>
  <c r="B152" i="1"/>
  <c r="E16" i="15" s="1"/>
  <c r="B144" i="1"/>
  <c r="B133" i="1"/>
  <c r="B125" i="1"/>
  <c r="E38" i="15" s="1"/>
  <c r="B117" i="1"/>
  <c r="B106" i="1"/>
  <c r="B98" i="1"/>
  <c r="B90" i="1"/>
  <c r="FD15" i="12" s="1"/>
  <c r="B79" i="1"/>
  <c r="B71" i="1"/>
  <c r="B63" i="1"/>
  <c r="B52" i="1"/>
  <c r="B347" i="1"/>
  <c r="B77" i="3"/>
  <c r="B58" i="3"/>
  <c r="B39" i="3"/>
  <c r="B271" i="1"/>
  <c r="B260" i="1"/>
  <c r="B252" i="1"/>
  <c r="B238" i="1"/>
  <c r="B25" i="3" s="1"/>
  <c r="B227" i="1"/>
  <c r="B219" i="1"/>
  <c r="B211" i="1"/>
  <c r="B189" i="1"/>
  <c r="B181" i="1"/>
  <c r="E9" i="15" s="1"/>
  <c r="B170" i="1"/>
  <c r="C6" i="18" s="1"/>
  <c r="B159" i="1"/>
  <c r="E19" i="15" s="1"/>
  <c r="B151" i="1"/>
  <c r="E15" i="15" s="1"/>
  <c r="B143" i="1"/>
  <c r="B132" i="1"/>
  <c r="B124" i="1"/>
  <c r="E37" i="15" s="1"/>
  <c r="B116" i="1"/>
  <c r="B105" i="1"/>
  <c r="B97" i="1"/>
  <c r="B89" i="1"/>
  <c r="B78" i="1"/>
  <c r="B70" i="1"/>
  <c r="B62" i="1"/>
  <c r="B51" i="1"/>
  <c r="B17" i="3" s="1"/>
  <c r="B346" i="1"/>
  <c r="B57" i="3"/>
  <c r="B38" i="3"/>
  <c r="B270" i="1"/>
  <c r="B259" i="1"/>
  <c r="E30" i="15" s="1"/>
  <c r="B251" i="1"/>
  <c r="E29" i="15" s="1"/>
  <c r="B237" i="1"/>
  <c r="E27" i="15" s="1"/>
  <c r="B226" i="1"/>
  <c r="B218" i="1"/>
  <c r="B207" i="1"/>
  <c r="B188" i="1"/>
  <c r="G6" i="18" s="1"/>
  <c r="B180" i="1"/>
  <c r="B169" i="1"/>
  <c r="FD17" i="12" s="1"/>
  <c r="B158" i="1"/>
  <c r="B150" i="1"/>
  <c r="B142" i="1"/>
  <c r="B131" i="1"/>
  <c r="FD8" i="12" s="1"/>
  <c r="B123" i="1"/>
  <c r="B115" i="1"/>
  <c r="E34" i="15" s="1"/>
  <c r="B104" i="1"/>
  <c r="B96" i="1"/>
  <c r="B88" i="1"/>
  <c r="B77" i="1"/>
  <c r="B69" i="1"/>
  <c r="B61" i="1"/>
  <c r="B50" i="1"/>
  <c r="B16" i="3" s="1"/>
  <c r="B345" i="1"/>
  <c r="B104" i="3" s="1"/>
  <c r="B83" i="3"/>
  <c r="B64" i="3"/>
  <c r="B56" i="3"/>
  <c r="B37" i="3"/>
  <c r="B269" i="1"/>
  <c r="B258" i="1"/>
  <c r="B250" i="1"/>
  <c r="B233" i="1"/>
  <c r="E24" i="15" s="1"/>
  <c r="B225" i="1"/>
  <c r="B217" i="1"/>
  <c r="B206" i="1"/>
  <c r="B187" i="1"/>
  <c r="B179" i="1"/>
  <c r="E8" i="15" s="1"/>
  <c r="B168" i="1"/>
  <c r="C5" i="18" s="1"/>
  <c r="B157" i="1"/>
  <c r="E17" i="15" s="1"/>
  <c r="B149" i="1"/>
  <c r="B141" i="1"/>
  <c r="B130" i="1"/>
  <c r="FD7" i="12" s="1"/>
  <c r="B122" i="1"/>
  <c r="B18" i="3" s="1"/>
  <c r="B114" i="1"/>
  <c r="B103" i="1"/>
  <c r="B95" i="1"/>
  <c r="B84" i="1"/>
  <c r="B76" i="1"/>
  <c r="B68" i="1"/>
  <c r="B60" i="1"/>
  <c r="FM16" i="12"/>
  <c r="FK16" i="12"/>
  <c r="FL16" i="12"/>
  <c r="D177" i="5"/>
  <c r="C222" i="1" s="1"/>
  <c r="F20" i="15" s="1"/>
  <c r="C35" i="5"/>
  <c r="C33" i="5"/>
  <c r="C30" i="5"/>
  <c r="C29" i="5"/>
  <c r="C28" i="5"/>
  <c r="C27" i="5"/>
  <c r="C26" i="5"/>
  <c r="C24" i="5"/>
  <c r="C23" i="5"/>
  <c r="C22" i="5"/>
  <c r="C21" i="5"/>
  <c r="C20" i="5"/>
  <c r="C19" i="5"/>
  <c r="C18" i="5"/>
  <c r="C16" i="5"/>
  <c r="C15" i="5"/>
  <c r="B84" i="3" l="1"/>
  <c r="B81" i="3"/>
  <c r="B110" i="3"/>
  <c r="C83" i="3"/>
  <c r="B107" i="3"/>
  <c r="B105" i="3"/>
  <c r="B79" i="3"/>
  <c r="B109" i="3"/>
  <c r="C81" i="3"/>
  <c r="C108" i="3"/>
  <c r="B82" i="3"/>
  <c r="B108" i="3"/>
  <c r="C107" i="3"/>
  <c r="B103" i="3"/>
  <c r="B112" i="3"/>
  <c r="B111" i="3"/>
  <c r="C110" i="3"/>
  <c r="C104" i="3"/>
  <c r="B100" i="3"/>
  <c r="C102" i="3"/>
  <c r="C106" i="3"/>
  <c r="C111" i="3"/>
  <c r="C103" i="3"/>
  <c r="B80" i="3"/>
  <c r="C100" i="3"/>
  <c r="C105" i="3"/>
  <c r="C82" i="3"/>
  <c r="C80" i="3"/>
  <c r="C79" i="3"/>
  <c r="C84" i="3"/>
  <c r="B43" i="3"/>
  <c r="FL13" i="12"/>
  <c r="FL17" i="12"/>
  <c r="FJ13" i="12"/>
  <c r="FJ17" i="12"/>
  <c r="FK13" i="12"/>
  <c r="FK17" i="12"/>
  <c r="F36" i="15"/>
  <c r="F29" i="15"/>
  <c r="F28" i="15"/>
  <c r="C23" i="3"/>
  <c r="C56" i="3"/>
  <c r="C35" i="3"/>
  <c r="C34" i="3"/>
  <c r="C124" i="3" s="1"/>
  <c r="C32" i="3"/>
  <c r="C15" i="3"/>
  <c r="C24" i="3"/>
  <c r="F4" i="15"/>
  <c r="C3" i="1"/>
  <c r="FM13" i="12"/>
  <c r="F5" i="15"/>
  <c r="B32" i="3"/>
  <c r="E39" i="15"/>
  <c r="E33" i="15"/>
  <c r="E13" i="15"/>
  <c r="B24" i="3"/>
  <c r="E36" i="15"/>
  <c r="B29" i="3"/>
  <c r="E40" i="15"/>
  <c r="FJ14" i="12"/>
  <c r="FJ12" i="12" s="1"/>
  <c r="FJ22" i="12"/>
  <c r="FJ20" i="12" s="1"/>
  <c r="FF2" i="12"/>
  <c r="FK21" i="12"/>
  <c r="FJ21" i="12"/>
  <c r="FL21" i="12"/>
  <c r="C4" i="18"/>
  <c r="C17" i="3"/>
  <c r="C20" i="3"/>
  <c r="FD24" i="12"/>
  <c r="C7" i="18"/>
  <c r="B15" i="3"/>
  <c r="B26" i="3"/>
  <c r="B106" i="3"/>
  <c r="B102" i="3"/>
  <c r="FJ16" i="12"/>
  <c r="C244" i="1" l="1"/>
  <c r="C263" i="1"/>
  <c r="C417" i="1"/>
  <c r="C86" i="1"/>
  <c r="C209" i="1"/>
  <c r="C57" i="1"/>
  <c r="C137" i="1"/>
  <c r="C204" i="1"/>
  <c r="C392" i="1"/>
  <c r="C109" i="1"/>
  <c r="C165" i="1"/>
  <c r="C369" i="1"/>
  <c r="C235" i="1"/>
  <c r="C35" i="1"/>
  <c r="C377" i="1"/>
  <c r="C48" i="1"/>
  <c r="C173" i="1"/>
  <c r="C398" i="1"/>
  <c r="C362" i="1"/>
  <c r="C276" i="1"/>
  <c r="FI20" i="12"/>
  <c r="FH20" i="12"/>
  <c r="FG20" i="12"/>
  <c r="FF20" i="12"/>
  <c r="FI12" i="12"/>
  <c r="FH12" i="12"/>
  <c r="FG12" i="12"/>
  <c r="FF12" i="12"/>
  <c r="C3" i="3"/>
  <c r="C121" i="3" s="1"/>
  <c r="FI22" i="12" l="1"/>
  <c r="FI21" i="12" s="1"/>
  <c r="FG14" i="12"/>
  <c r="FG13" i="12" s="1"/>
  <c r="FG17" i="12" s="1"/>
  <c r="FF14" i="12"/>
  <c r="FF13" i="12" s="1"/>
  <c r="FF17" i="12" s="1"/>
  <c r="FH14" i="12"/>
  <c r="FH13" i="12" s="1"/>
  <c r="FH17" i="12" s="1"/>
  <c r="FI14" i="12"/>
  <c r="FI13" i="12" s="1"/>
  <c r="FI17" i="12" s="1"/>
  <c r="FF22" i="12"/>
  <c r="FF21" i="12" s="1"/>
  <c r="FG22" i="12"/>
  <c r="FG21" i="12" s="1"/>
  <c r="FH22" i="12"/>
  <c r="FH21" i="12" s="1"/>
  <c r="FI16" i="12" l="1"/>
  <c r="FI15" i="12"/>
  <c r="FH16" i="12"/>
  <c r="FH15" i="12"/>
  <c r="FF16" i="12"/>
  <c r="FF15" i="12"/>
  <c r="FG16" i="12"/>
  <c r="FG15" i="12"/>
  <c r="FG24" i="12"/>
  <c r="FG25" i="12"/>
  <c r="FG23" i="12"/>
  <c r="FF25" i="12"/>
  <c r="FF24" i="12"/>
  <c r="FF23" i="12"/>
  <c r="FH23" i="12"/>
  <c r="FH25" i="12"/>
  <c r="FH24" i="12"/>
  <c r="FI25" i="12"/>
  <c r="FI24" i="12"/>
  <c r="FI23" i="12"/>
  <c r="EG34" i="12"/>
  <c r="EF35" i="12"/>
  <c r="EC2" i="12" l="1"/>
  <c r="EB2" i="12" s="1"/>
  <c r="AG2" i="12"/>
  <c r="AF2" i="12" s="1"/>
  <c r="EG35" i="12"/>
  <c r="EE21" i="12" l="1"/>
  <c r="CH103" i="12" s="1"/>
  <c r="EE2" i="12"/>
  <c r="BO103" i="12" s="1"/>
  <c r="AM80" i="12" l="1"/>
  <c r="AM4" i="12"/>
  <c r="AM181" i="12"/>
  <c r="AM193" i="12"/>
  <c r="AM98" i="12"/>
  <c r="AM225" i="12"/>
  <c r="AM118" i="12"/>
  <c r="AM76" i="12"/>
  <c r="AM23" i="12"/>
  <c r="AM117" i="12"/>
  <c r="AM11" i="12"/>
  <c r="AM12" i="12"/>
  <c r="AM232" i="12"/>
  <c r="AM203" i="12"/>
  <c r="AM82" i="12"/>
  <c r="AM123" i="12"/>
  <c r="AM240" i="12"/>
  <c r="AM52" i="12"/>
  <c r="AM78" i="12"/>
  <c r="AM130" i="12"/>
  <c r="AM216" i="12"/>
  <c r="AM230" i="12"/>
  <c r="AM45" i="12"/>
  <c r="AM229" i="12"/>
  <c r="AM226" i="12"/>
  <c r="AM51" i="12"/>
  <c r="AM92" i="12"/>
  <c r="AM43" i="12"/>
  <c r="AM183" i="12"/>
  <c r="AM217" i="12"/>
  <c r="AM138" i="12"/>
  <c r="AM239" i="12"/>
  <c r="AM192" i="12"/>
  <c r="AM174" i="12"/>
  <c r="AM196" i="12"/>
  <c r="AM160" i="12"/>
  <c r="AM9" i="12"/>
  <c r="AM177" i="12"/>
  <c r="AM37" i="12"/>
  <c r="AM179" i="12"/>
  <c r="AM220" i="12"/>
  <c r="AM182" i="12"/>
  <c r="AM8" i="12"/>
  <c r="AM83" i="12"/>
  <c r="AM178" i="12"/>
  <c r="AM44" i="12"/>
  <c r="AM22" i="12"/>
  <c r="AM13" i="12"/>
  <c r="AM26" i="12"/>
  <c r="AM54" i="12"/>
  <c r="AM57" i="12"/>
  <c r="AM102" i="12"/>
  <c r="AM133" i="12"/>
  <c r="AM10" i="12"/>
  <c r="AM233" i="12"/>
  <c r="AM68" i="12"/>
  <c r="AM95" i="12"/>
  <c r="AM17" i="12"/>
  <c r="AM66" i="12"/>
  <c r="AM150" i="12"/>
  <c r="AM16" i="12"/>
  <c r="AM184" i="12"/>
  <c r="AM115" i="12"/>
  <c r="AM56" i="12"/>
  <c r="AM128" i="12"/>
  <c r="AM132" i="12"/>
  <c r="AM88" i="12"/>
  <c r="AM156" i="12"/>
  <c r="AM161" i="12"/>
  <c r="AM50" i="12"/>
  <c r="AM212" i="12"/>
  <c r="AM144" i="12"/>
  <c r="AM122" i="12"/>
  <c r="AM77" i="12"/>
  <c r="AM227" i="12"/>
  <c r="AM211" i="12"/>
  <c r="AM223" i="12"/>
  <c r="AM116" i="12"/>
  <c r="AM170" i="12"/>
  <c r="AM6" i="12"/>
  <c r="AM103" i="12"/>
  <c r="AM30" i="12"/>
  <c r="AM153" i="12"/>
  <c r="AM199" i="12"/>
  <c r="AM235" i="12"/>
  <c r="AM198" i="12"/>
  <c r="AM187" i="12"/>
  <c r="AM126" i="12"/>
  <c r="AM152" i="12"/>
  <c r="AM231" i="12"/>
  <c r="AM236" i="12"/>
  <c r="AM195" i="12"/>
  <c r="AM96" i="12"/>
  <c r="AM210" i="12"/>
  <c r="AM186" i="12"/>
  <c r="AM157" i="12"/>
  <c r="AM134" i="12"/>
  <c r="AM154" i="12"/>
  <c r="AM201" i="12"/>
  <c r="AM47" i="12"/>
  <c r="AM67" i="12"/>
  <c r="AM140" i="12"/>
  <c r="AM97" i="12"/>
  <c r="AM142" i="12"/>
  <c r="AM19" i="12"/>
  <c r="AM106" i="12"/>
  <c r="AM221" i="12"/>
  <c r="AM70" i="12"/>
  <c r="AM28" i="12"/>
  <c r="AM206" i="12"/>
  <c r="AM234" i="12"/>
  <c r="AM213" i="12"/>
  <c r="AM214" i="12"/>
  <c r="AM139" i="12"/>
  <c r="AM74" i="12"/>
  <c r="AM119" i="12"/>
  <c r="AM55" i="12"/>
  <c r="AM72" i="12"/>
  <c r="AM100" i="12"/>
  <c r="AM208" i="12"/>
  <c r="AM131" i="12"/>
  <c r="AM61" i="12"/>
  <c r="AM209" i="12"/>
  <c r="AM91" i="12"/>
  <c r="AM146" i="12"/>
  <c r="AM228" i="12"/>
  <c r="AM222" i="12"/>
  <c r="AM93" i="12"/>
  <c r="BF149" i="12"/>
  <c r="BF118" i="12"/>
  <c r="BF134" i="12"/>
  <c r="BF187" i="12"/>
  <c r="BF25" i="12"/>
  <c r="BF184" i="12"/>
  <c r="BF77" i="12"/>
  <c r="BF139" i="12"/>
  <c r="BF119" i="12"/>
  <c r="BF153" i="12"/>
  <c r="BF74" i="12"/>
  <c r="BF7" i="12"/>
  <c r="BF162" i="12"/>
  <c r="BF239" i="12"/>
  <c r="BF107" i="12"/>
  <c r="BF196" i="12"/>
  <c r="BF20" i="12"/>
  <c r="BF202" i="12"/>
  <c r="BF223" i="12"/>
  <c r="BF129" i="12"/>
  <c r="BF16" i="12"/>
  <c r="BF211" i="12"/>
  <c r="BF237" i="12"/>
  <c r="BF221" i="12"/>
  <c r="BF161" i="12"/>
  <c r="BF235" i="12"/>
  <c r="BF102" i="12"/>
  <c r="BF49" i="12"/>
  <c r="BF62" i="12"/>
  <c r="BF50" i="12"/>
  <c r="BF141" i="12"/>
  <c r="BF88" i="12"/>
  <c r="BF93" i="12"/>
  <c r="BF72" i="12"/>
  <c r="BF126" i="12"/>
  <c r="BF213" i="12"/>
  <c r="BF114" i="12"/>
  <c r="BF173" i="12"/>
  <c r="BF65" i="12"/>
  <c r="BF39" i="12"/>
  <c r="BF64" i="12"/>
  <c r="BF51" i="12"/>
  <c r="BF36" i="12"/>
  <c r="BF178" i="12"/>
  <c r="BF183" i="12"/>
  <c r="BF194" i="12"/>
  <c r="BF208" i="12"/>
  <c r="BF236" i="12"/>
  <c r="BF48" i="12"/>
  <c r="BF26" i="12"/>
  <c r="BF24" i="12"/>
  <c r="BF231" i="12"/>
  <c r="BF83" i="12"/>
  <c r="BF33" i="12"/>
  <c r="BF197" i="12"/>
  <c r="BF174" i="12"/>
  <c r="BF131" i="12"/>
  <c r="BF176" i="12"/>
  <c r="BF198" i="12"/>
  <c r="BF133" i="12"/>
  <c r="BF219" i="12"/>
  <c r="BF32" i="12"/>
  <c r="BF163" i="12"/>
  <c r="BF18" i="12"/>
  <c r="BF52" i="12"/>
  <c r="BF30" i="12"/>
  <c r="BF3" i="12"/>
  <c r="BF2" i="12"/>
  <c r="BF241" i="12"/>
  <c r="BF220" i="12"/>
  <c r="BF167" i="12"/>
  <c r="BF90" i="12"/>
  <c r="BF104" i="12"/>
  <c r="BF212" i="12"/>
  <c r="BF136" i="12"/>
  <c r="BF203" i="12"/>
  <c r="BF205" i="12"/>
  <c r="BF103" i="12"/>
  <c r="BF98" i="12"/>
  <c r="BF144" i="12"/>
  <c r="BF218" i="12"/>
  <c r="BF12" i="12"/>
  <c r="BF209" i="12"/>
  <c r="BF91" i="12"/>
  <c r="BF190" i="12"/>
  <c r="BF181" i="12"/>
  <c r="BF217" i="12"/>
  <c r="BF125" i="12"/>
  <c r="BF80" i="12"/>
  <c r="BF216" i="12"/>
  <c r="BF171" i="12"/>
  <c r="BF227" i="12"/>
  <c r="BF35" i="12"/>
  <c r="BF94" i="12"/>
  <c r="BF160" i="12"/>
  <c r="BF148" i="12"/>
  <c r="BF31" i="12"/>
  <c r="BF106" i="12"/>
  <c r="BF229" i="12"/>
  <c r="BF238" i="12"/>
  <c r="BF206" i="12"/>
  <c r="BF79" i="12"/>
  <c r="BF10" i="12"/>
  <c r="BF46" i="12"/>
  <c r="BF117" i="12"/>
  <c r="BF87" i="12"/>
  <c r="BF185" i="12"/>
  <c r="BF82" i="12"/>
  <c r="BF135" i="12"/>
  <c r="BF86" i="12"/>
  <c r="BF57" i="12"/>
  <c r="BF23" i="12"/>
  <c r="BF54" i="12"/>
  <c r="BF137" i="12"/>
  <c r="BF38" i="12"/>
  <c r="BF157" i="12"/>
  <c r="BF121" i="12"/>
  <c r="BF207" i="12"/>
  <c r="BF53" i="12"/>
  <c r="BF234" i="12"/>
  <c r="BF9" i="12"/>
  <c r="BF4" i="12"/>
  <c r="BF170" i="12"/>
  <c r="BF150" i="12"/>
  <c r="BF113" i="12"/>
  <c r="BF76" i="12"/>
  <c r="BF142" i="12"/>
  <c r="BF165" i="12"/>
  <c r="BF156" i="12"/>
  <c r="BF29" i="12"/>
  <c r="BF193" i="12"/>
  <c r="BF228" i="12"/>
  <c r="BF164" i="12"/>
  <c r="BF21" i="12"/>
  <c r="BF204" i="12"/>
  <c r="BF60" i="12"/>
  <c r="BF63" i="12"/>
  <c r="BF85" i="12"/>
  <c r="BF188" i="12"/>
  <c r="BF17" i="12"/>
  <c r="BF100" i="12"/>
  <c r="BF123" i="12"/>
  <c r="BF147" i="12"/>
  <c r="BF143" i="12"/>
  <c r="BF59" i="12"/>
  <c r="BF177" i="12"/>
  <c r="BF37" i="12"/>
  <c r="BF73" i="12"/>
  <c r="BF201" i="12"/>
  <c r="BF58" i="12"/>
  <c r="BF28" i="12"/>
  <c r="BF214" i="12"/>
  <c r="BF222" i="12"/>
  <c r="BF84" i="12"/>
  <c r="BF105" i="12"/>
  <c r="BF13" i="12"/>
  <c r="BF189" i="12"/>
  <c r="BF43" i="12"/>
  <c r="BF169" i="12"/>
  <c r="BF225" i="12"/>
  <c r="BF112" i="12"/>
  <c r="BF116" i="12"/>
  <c r="BF71" i="12"/>
  <c r="BF199" i="12"/>
  <c r="BF41" i="12"/>
  <c r="BF68" i="12"/>
  <c r="BF132" i="12"/>
  <c r="BF92" i="12"/>
  <c r="BF180" i="12"/>
  <c r="BF151" i="12"/>
  <c r="BF200" i="12"/>
  <c r="BF232" i="12"/>
  <c r="BF145" i="12"/>
  <c r="BF128" i="12"/>
  <c r="BF89" i="12"/>
  <c r="BF172" i="12"/>
  <c r="BF240" i="12"/>
  <c r="BF8" i="12"/>
  <c r="BF19" i="12"/>
  <c r="BF55" i="12"/>
  <c r="BF67" i="12"/>
  <c r="BF70" i="12"/>
  <c r="BF195" i="12"/>
  <c r="BF44" i="12"/>
  <c r="BF224" i="12"/>
  <c r="BF140" i="12"/>
  <c r="BF99" i="12"/>
  <c r="BF14" i="12"/>
  <c r="BF210" i="12"/>
  <c r="BF34" i="12"/>
  <c r="BF124" i="12"/>
  <c r="BF186" i="12"/>
  <c r="BF215" i="12"/>
  <c r="BF175" i="12"/>
  <c r="BF154" i="12"/>
  <c r="BF66" i="12"/>
  <c r="BF56" i="12"/>
  <c r="BF27" i="12"/>
  <c r="BF97" i="12"/>
  <c r="BF101" i="12"/>
  <c r="BF130" i="12"/>
  <c r="BF42" i="12"/>
  <c r="BF111" i="12"/>
  <c r="BF47" i="12"/>
  <c r="BF22" i="12"/>
  <c r="BF81" i="12"/>
  <c r="BF155" i="12"/>
  <c r="BF146" i="12"/>
  <c r="BF109" i="12"/>
  <c r="BF110" i="12"/>
  <c r="BF158" i="12"/>
  <c r="BF15" i="12"/>
  <c r="BF226" i="12"/>
  <c r="BF179" i="12"/>
  <c r="BF192" i="12"/>
  <c r="BF45" i="12"/>
  <c r="BF78" i="12"/>
  <c r="BF127" i="12"/>
  <c r="BF152" i="12"/>
  <c r="BF115" i="12"/>
  <c r="BF233" i="12"/>
  <c r="BF75" i="12"/>
  <c r="BF40" i="12"/>
  <c r="BF230" i="12"/>
  <c r="BF6" i="12"/>
  <c r="BF138" i="12"/>
  <c r="BF168" i="12"/>
  <c r="BF69" i="12"/>
  <c r="BF159" i="12"/>
  <c r="BF166" i="12"/>
  <c r="BF5" i="12"/>
  <c r="BF108" i="12"/>
  <c r="BF11" i="12"/>
  <c r="BF61" i="12"/>
  <c r="BF95" i="12"/>
  <c r="BF191" i="12"/>
  <c r="BF182" i="12"/>
  <c r="BF120" i="12"/>
  <c r="BF122" i="12"/>
  <c r="BF96" i="12"/>
  <c r="EE25" i="12"/>
  <c r="CL103" i="12" s="1"/>
  <c r="BJ29" i="12" s="1"/>
  <c r="EE20" i="12"/>
  <c r="CG103" i="12" s="1"/>
  <c r="BE52" i="12" s="1"/>
  <c r="EE16" i="12"/>
  <c r="CC103" i="12" s="1"/>
  <c r="BA128" i="12" s="1"/>
  <c r="AM69" i="12"/>
  <c r="AM185" i="12"/>
  <c r="AM147" i="12"/>
  <c r="AM3" i="12"/>
  <c r="AM41" i="12"/>
  <c r="AM2" i="12"/>
  <c r="AM18" i="12"/>
  <c r="AM34" i="12"/>
  <c r="AM42" i="12"/>
  <c r="AM112" i="12"/>
  <c r="AM36" i="12"/>
  <c r="AM159" i="12"/>
  <c r="AM175" i="12"/>
  <c r="AM241" i="12"/>
  <c r="AM137" i="12"/>
  <c r="AM46" i="12"/>
  <c r="AM79" i="12"/>
  <c r="AM197" i="12"/>
  <c r="AM202" i="12"/>
  <c r="AM59" i="12"/>
  <c r="AM215" i="12"/>
  <c r="AM20" i="12"/>
  <c r="AM39" i="12"/>
  <c r="AM27" i="12"/>
  <c r="AM31" i="12"/>
  <c r="EE11" i="12"/>
  <c r="BX103" i="12" s="1"/>
  <c r="AV146" i="12" s="1"/>
  <c r="EE24" i="12"/>
  <c r="CK103" i="12" s="1"/>
  <c r="AM40" i="12"/>
  <c r="EE17" i="12"/>
  <c r="CD103" i="12" s="1"/>
  <c r="BB66" i="12" s="1"/>
  <c r="EE13" i="12"/>
  <c r="BZ103" i="12" s="1"/>
  <c r="AX27" i="12" s="1"/>
  <c r="EE6" i="12"/>
  <c r="BS103" i="12" s="1"/>
  <c r="AQ139" i="12" s="1"/>
  <c r="AM84" i="12"/>
  <c r="AM64" i="12"/>
  <c r="AM75" i="12"/>
  <c r="AM35" i="12"/>
  <c r="AM148" i="12"/>
  <c r="AM204" i="12"/>
  <c r="AM155" i="12"/>
  <c r="EE4" i="12"/>
  <c r="BQ103" i="12" s="1"/>
  <c r="AO206" i="12" s="1"/>
  <c r="EE23" i="12"/>
  <c r="CJ103" i="12" s="1"/>
  <c r="BH52" i="12" s="1"/>
  <c r="AM124" i="12"/>
  <c r="AM62" i="12"/>
  <c r="AM73" i="12"/>
  <c r="AM81" i="12"/>
  <c r="AM114" i="12"/>
  <c r="AM15" i="12"/>
  <c r="AM218" i="12"/>
  <c r="AM151" i="12"/>
  <c r="AM7" i="12"/>
  <c r="AM58" i="12"/>
  <c r="AM163" i="12"/>
  <c r="AM60" i="12"/>
  <c r="AM129" i="12"/>
  <c r="AM158" i="12"/>
  <c r="AM105" i="12"/>
  <c r="AM166" i="12"/>
  <c r="AM168" i="12"/>
  <c r="AM101" i="12"/>
  <c r="AM164" i="12"/>
  <c r="AM162" i="12"/>
  <c r="AM38" i="12"/>
  <c r="AM238" i="12"/>
  <c r="AM143" i="12"/>
  <c r="AM219" i="12"/>
  <c r="AM207" i="12"/>
  <c r="EE22" i="12"/>
  <c r="CI103" i="12" s="1"/>
  <c r="BG209" i="12" s="1"/>
  <c r="EE10" i="12"/>
  <c r="BW103" i="12" s="1"/>
  <c r="AU75" i="12" s="1"/>
  <c r="EE9" i="12"/>
  <c r="BV103" i="12" s="1"/>
  <c r="AT95" i="12" s="1"/>
  <c r="AM109" i="12"/>
  <c r="AM94" i="12"/>
  <c r="AM86" i="12"/>
  <c r="AM14" i="12"/>
  <c r="AM87" i="12"/>
  <c r="AM111" i="12"/>
  <c r="AM135" i="12"/>
  <c r="AM53" i="12"/>
  <c r="AM190" i="12"/>
  <c r="AM200" i="12"/>
  <c r="AM29" i="12"/>
  <c r="AM125" i="12"/>
  <c r="AM176" i="12"/>
  <c r="AM224" i="12"/>
  <c r="AM21" i="12"/>
  <c r="AM149" i="12"/>
  <c r="AM205" i="12"/>
  <c r="AM5" i="12"/>
  <c r="AM113" i="12"/>
  <c r="AM32" i="12"/>
  <c r="AM189" i="12"/>
  <c r="AM173" i="12"/>
  <c r="AM25" i="12"/>
  <c r="AM48" i="12"/>
  <c r="EE7" i="12"/>
  <c r="BT103" i="12" s="1"/>
  <c r="EE3" i="12"/>
  <c r="BP103" i="12" s="1"/>
  <c r="EE12" i="12"/>
  <c r="BY103" i="12" s="1"/>
  <c r="AW186" i="12" s="1"/>
  <c r="EE5" i="12"/>
  <c r="BR103" i="12" s="1"/>
  <c r="AP143" i="12" s="1"/>
  <c r="EE8" i="12"/>
  <c r="BU103" i="12" s="1"/>
  <c r="AS46" i="12" s="1"/>
  <c r="EE18" i="12"/>
  <c r="CE103" i="12" s="1"/>
  <c r="BC10" i="12" s="1"/>
  <c r="AM49" i="12"/>
  <c r="AM90" i="12"/>
  <c r="AM141" i="12"/>
  <c r="AM171" i="12"/>
  <c r="AM145" i="12"/>
  <c r="AM194" i="12"/>
  <c r="AM110" i="12"/>
  <c r="EE15" i="12"/>
  <c r="CB103" i="12" s="1"/>
  <c r="AZ185" i="12" s="1"/>
  <c r="EE14" i="12"/>
  <c r="CA103" i="12" s="1"/>
  <c r="AY18" i="12" s="1"/>
  <c r="EE19" i="12"/>
  <c r="CF103" i="12" s="1"/>
  <c r="BD158" i="12" s="1"/>
  <c r="AM188" i="12"/>
  <c r="AM71" i="12"/>
  <c r="AM167" i="12"/>
  <c r="AM165" i="12"/>
  <c r="AM63" i="12"/>
  <c r="AM127" i="12"/>
  <c r="AM85" i="12"/>
  <c r="AM237" i="12"/>
  <c r="AM172" i="12"/>
  <c r="AM33" i="12"/>
  <c r="AM65" i="12"/>
  <c r="AM107" i="12"/>
  <c r="AM99" i="12"/>
  <c r="AM24" i="12"/>
  <c r="AM169" i="12"/>
  <c r="AM89" i="12"/>
  <c r="AM108" i="12"/>
  <c r="AM136" i="12"/>
  <c r="AM121" i="12"/>
  <c r="AM120" i="12"/>
  <c r="AM191" i="12"/>
  <c r="AM104" i="12"/>
  <c r="AM180" i="12"/>
  <c r="AW128" i="12" l="1"/>
  <c r="AW136" i="12"/>
  <c r="AW28" i="12"/>
  <c r="BE99" i="12"/>
  <c r="AW36" i="12"/>
  <c r="AW206" i="12"/>
  <c r="AW96" i="12"/>
  <c r="AW147" i="12"/>
  <c r="BE102" i="12"/>
  <c r="BE164" i="12"/>
  <c r="AW159" i="12"/>
  <c r="AW29" i="12"/>
  <c r="AW86" i="12"/>
  <c r="BE98" i="12"/>
  <c r="AW204" i="12"/>
  <c r="AW10" i="12"/>
  <c r="AW77" i="12"/>
  <c r="AW182" i="12"/>
  <c r="AW121" i="12"/>
  <c r="AW210" i="12"/>
  <c r="AW230" i="12"/>
  <c r="AW113" i="12"/>
  <c r="AW8" i="12"/>
  <c r="AP182" i="12"/>
  <c r="AP200" i="12"/>
  <c r="AW21" i="12"/>
  <c r="AW51" i="12"/>
  <c r="BE209" i="12"/>
  <c r="BC150" i="12"/>
  <c r="AV90" i="12"/>
  <c r="AW241" i="12"/>
  <c r="AW184" i="12"/>
  <c r="AW218" i="12"/>
  <c r="AW94" i="12"/>
  <c r="AW75" i="12"/>
  <c r="AW111" i="12"/>
  <c r="AW214" i="12"/>
  <c r="BE49" i="12"/>
  <c r="AW90" i="12"/>
  <c r="AW30" i="12"/>
  <c r="AW122" i="12"/>
  <c r="BE55" i="12"/>
  <c r="AP210" i="12"/>
  <c r="AP157" i="12"/>
  <c r="AW114" i="12"/>
  <c r="AW56" i="12"/>
  <c r="AP128" i="12"/>
  <c r="AW126" i="12"/>
  <c r="AW134" i="12"/>
  <c r="AW64" i="12"/>
  <c r="AW127" i="12"/>
  <c r="AW52" i="12"/>
  <c r="BE82" i="12"/>
  <c r="AW170" i="12"/>
  <c r="AW63" i="12"/>
  <c r="AW103" i="12"/>
  <c r="AW153" i="12"/>
  <c r="BE146" i="12"/>
  <c r="AV10" i="12"/>
  <c r="BC182" i="12"/>
  <c r="AP64" i="12"/>
  <c r="AP126" i="12"/>
  <c r="AP153" i="12"/>
  <c r="BC192" i="12"/>
  <c r="AW46" i="12"/>
  <c r="AW106" i="12"/>
  <c r="AW240" i="12"/>
  <c r="AW216" i="12"/>
  <c r="AW53" i="12"/>
  <c r="AW129" i="12"/>
  <c r="AW171" i="12"/>
  <c r="AW3" i="12"/>
  <c r="AW131" i="12"/>
  <c r="AW74" i="12"/>
  <c r="AW143" i="12"/>
  <c r="AW201" i="12"/>
  <c r="AW110" i="12"/>
  <c r="AW40" i="12"/>
  <c r="AV142" i="12"/>
  <c r="BG158" i="12"/>
  <c r="BE182" i="12"/>
  <c r="BE148" i="12"/>
  <c r="BE33" i="12"/>
  <c r="AV22" i="12"/>
  <c r="BC110" i="12"/>
  <c r="AW221" i="12"/>
  <c r="AW145" i="12"/>
  <c r="AW88" i="12"/>
  <c r="AW144" i="12"/>
  <c r="AW7" i="12"/>
  <c r="AW161" i="12"/>
  <c r="AW191" i="12"/>
  <c r="AW168" i="12"/>
  <c r="AW142" i="12"/>
  <c r="AW66" i="12"/>
  <c r="AW69" i="12"/>
  <c r="AW107" i="12"/>
  <c r="AW181" i="12"/>
  <c r="AW185" i="12"/>
  <c r="AV132" i="12"/>
  <c r="BE236" i="12"/>
  <c r="BE65" i="12"/>
  <c r="BE108" i="12"/>
  <c r="BE32" i="12"/>
  <c r="AW173" i="12"/>
  <c r="AW150" i="12"/>
  <c r="AW189" i="12"/>
  <c r="AW164" i="12"/>
  <c r="AW226" i="12"/>
  <c r="AW101" i="12"/>
  <c r="AW208" i="12"/>
  <c r="AW93" i="12"/>
  <c r="AW41" i="12"/>
  <c r="AW116" i="12"/>
  <c r="AW202" i="12"/>
  <c r="AW195" i="12"/>
  <c r="AW233" i="12"/>
  <c r="AW227" i="12"/>
  <c r="AW205" i="12"/>
  <c r="BG63" i="12"/>
  <c r="BE4" i="12"/>
  <c r="BE113" i="12"/>
  <c r="BE119" i="12"/>
  <c r="BC29" i="12"/>
  <c r="AW112" i="12"/>
  <c r="AW84" i="12"/>
  <c r="AW70" i="12"/>
  <c r="AW105" i="12"/>
  <c r="AW6" i="12"/>
  <c r="AW58" i="12"/>
  <c r="AW26" i="12"/>
  <c r="AW78" i="12"/>
  <c r="AW55" i="12"/>
  <c r="AW162" i="12"/>
  <c r="AW67" i="12"/>
  <c r="AW163" i="12"/>
  <c r="AW71" i="12"/>
  <c r="AW197" i="12"/>
  <c r="AW224" i="12"/>
  <c r="BG241" i="12"/>
  <c r="BE56" i="12"/>
  <c r="BE169" i="12"/>
  <c r="BE96" i="12"/>
  <c r="BC202" i="12"/>
  <c r="BG12" i="12"/>
  <c r="BC88" i="12"/>
  <c r="AW54" i="12"/>
  <c r="AW5" i="12"/>
  <c r="AW239" i="12"/>
  <c r="AW120" i="12"/>
  <c r="AW68" i="12"/>
  <c r="AW92" i="12"/>
  <c r="AW102" i="12"/>
  <c r="AW211" i="12"/>
  <c r="AW100" i="12"/>
  <c r="AW34" i="12"/>
  <c r="AW199" i="12"/>
  <c r="AW24" i="12"/>
  <c r="AW31" i="12"/>
  <c r="AW151" i="12"/>
  <c r="AV150" i="12"/>
  <c r="BG227" i="12"/>
  <c r="BE6" i="12"/>
  <c r="BE136" i="12"/>
  <c r="BE133" i="12"/>
  <c r="BC148" i="12"/>
  <c r="AP179" i="12"/>
  <c r="AP229" i="12"/>
  <c r="AP192" i="12"/>
  <c r="AV147" i="12"/>
  <c r="BG100" i="12"/>
  <c r="BG41" i="12"/>
  <c r="BC38" i="12"/>
  <c r="BC218" i="12"/>
  <c r="AP160" i="12"/>
  <c r="AP72" i="12"/>
  <c r="AV108" i="12"/>
  <c r="BG233" i="12"/>
  <c r="BC92" i="12"/>
  <c r="BC195" i="12"/>
  <c r="AP223" i="12"/>
  <c r="AP40" i="12"/>
  <c r="AV92" i="12"/>
  <c r="AV88" i="12"/>
  <c r="BG42" i="12"/>
  <c r="BC101" i="12"/>
  <c r="BC183" i="12"/>
  <c r="AP32" i="12"/>
  <c r="AP169" i="12"/>
  <c r="AV80" i="12"/>
  <c r="BG152" i="12"/>
  <c r="BG74" i="12"/>
  <c r="AU45" i="12"/>
  <c r="AU183" i="12"/>
  <c r="AW59" i="12"/>
  <c r="AW222" i="12"/>
  <c r="AW39" i="12"/>
  <c r="AW15" i="12"/>
  <c r="AW192" i="12"/>
  <c r="AW178" i="12"/>
  <c r="BE46" i="12"/>
  <c r="AU207" i="12"/>
  <c r="AW180" i="12"/>
  <c r="AW22" i="12"/>
  <c r="AW166" i="12"/>
  <c r="AW27" i="12"/>
  <c r="AW179" i="12"/>
  <c r="AW119" i="12"/>
  <c r="AW235" i="12"/>
  <c r="AW43" i="12"/>
  <c r="AW167" i="12"/>
  <c r="AW117" i="12"/>
  <c r="AW215" i="12"/>
  <c r="AW108" i="12"/>
  <c r="AW139" i="12"/>
  <c r="AW196" i="12"/>
  <c r="AW223" i="12"/>
  <c r="AW60" i="12"/>
  <c r="AW212" i="12"/>
  <c r="AW172" i="12"/>
  <c r="AW198" i="12"/>
  <c r="AW219" i="12"/>
  <c r="AW232" i="12"/>
  <c r="AW156" i="12"/>
  <c r="AW99" i="12"/>
  <c r="AW25" i="12"/>
  <c r="AW138" i="12"/>
  <c r="AW220" i="12"/>
  <c r="AW13" i="12"/>
  <c r="AW79" i="12"/>
  <c r="AW9" i="12"/>
  <c r="AW154" i="12"/>
  <c r="AW209" i="12"/>
  <c r="AW12" i="12"/>
  <c r="AW155" i="12"/>
  <c r="AW133" i="12"/>
  <c r="AW35" i="12"/>
  <c r="AW125" i="12"/>
  <c r="AW213" i="12"/>
  <c r="AW132" i="12"/>
  <c r="AW104" i="12"/>
  <c r="AW157" i="12"/>
  <c r="AW87" i="12"/>
  <c r="AW11" i="12"/>
  <c r="AW76" i="12"/>
  <c r="AW82" i="12"/>
  <c r="AW118" i="12"/>
  <c r="AW47" i="12"/>
  <c r="AW45" i="12"/>
  <c r="AW17" i="12"/>
  <c r="AW176" i="12"/>
  <c r="AW14" i="12"/>
  <c r="AW130" i="12"/>
  <c r="AW175" i="12"/>
  <c r="AW32" i="12"/>
  <c r="AW228" i="12"/>
  <c r="AW146" i="12"/>
  <c r="AW16" i="12"/>
  <c r="AW203" i="12"/>
  <c r="AW148" i="12"/>
  <c r="AW238" i="12"/>
  <c r="BE145" i="12"/>
  <c r="BE220" i="12"/>
  <c r="BE109" i="12"/>
  <c r="BE238" i="12"/>
  <c r="BE156" i="12"/>
  <c r="BE166" i="12"/>
  <c r="BE61" i="12"/>
  <c r="BE60" i="12"/>
  <c r="BE206" i="12"/>
  <c r="BE233" i="12"/>
  <c r="BE111" i="12"/>
  <c r="BE118" i="12"/>
  <c r="BE39" i="12"/>
  <c r="BE217" i="12"/>
  <c r="BE127" i="12"/>
  <c r="BE36" i="12"/>
  <c r="BE199" i="12"/>
  <c r="BE112" i="12"/>
  <c r="BE44" i="12"/>
  <c r="BE232" i="12"/>
  <c r="BE183" i="12"/>
  <c r="BE120" i="12"/>
  <c r="BE67" i="12"/>
  <c r="AU51" i="12"/>
  <c r="AW44" i="12"/>
  <c r="AW237" i="12"/>
  <c r="AW37" i="12"/>
  <c r="AW95" i="12"/>
  <c r="AW194" i="12"/>
  <c r="AW81" i="12"/>
  <c r="AW165" i="12"/>
  <c r="AW2" i="12"/>
  <c r="AW152" i="12"/>
  <c r="AW83" i="12"/>
  <c r="AW188" i="12"/>
  <c r="AW85" i="12"/>
  <c r="AW177" i="12"/>
  <c r="AW190" i="12"/>
  <c r="AW20" i="12"/>
  <c r="AW135" i="12"/>
  <c r="AW18" i="12"/>
  <c r="AW42" i="12"/>
  <c r="AW174" i="12"/>
  <c r="AW149" i="12"/>
  <c r="AW50" i="12"/>
  <c r="AW49" i="12"/>
  <c r="AW4" i="12"/>
  <c r="AW48" i="12"/>
  <c r="AW65" i="12"/>
  <c r="AW89" i="12"/>
  <c r="AW124" i="12"/>
  <c r="AW193" i="12"/>
  <c r="AW137" i="12"/>
  <c r="AW141" i="12"/>
  <c r="AW234" i="12"/>
  <c r="AW231" i="12"/>
  <c r="AW97" i="12"/>
  <c r="AW160" i="12"/>
  <c r="AW19" i="12"/>
  <c r="AW225" i="12"/>
  <c r="AW236" i="12"/>
  <c r="AW217" i="12"/>
  <c r="AW62" i="12"/>
  <c r="AW140" i="12"/>
  <c r="AW57" i="12"/>
  <c r="AW115" i="12"/>
  <c r="AW187" i="12"/>
  <c r="AW183" i="12"/>
  <c r="AW158" i="12"/>
  <c r="AW207" i="12"/>
  <c r="AW169" i="12"/>
  <c r="AW23" i="12"/>
  <c r="AW80" i="12"/>
  <c r="AW123" i="12"/>
  <c r="AW38" i="12"/>
  <c r="AW200" i="12"/>
  <c r="AW229" i="12"/>
  <c r="AW73" i="12"/>
  <c r="AW72" i="12"/>
  <c r="AW98" i="12"/>
  <c r="AW109" i="12"/>
  <c r="AW61" i="12"/>
  <c r="AW91" i="12"/>
  <c r="BE153" i="12"/>
  <c r="BE173" i="12"/>
  <c r="BE34" i="12"/>
  <c r="BE76" i="12"/>
  <c r="BE152" i="12"/>
  <c r="BE154" i="12"/>
  <c r="BE132" i="12"/>
  <c r="BE21" i="12"/>
  <c r="BE70" i="12"/>
  <c r="BE168" i="12"/>
  <c r="BE218" i="12"/>
  <c r="BE63" i="12"/>
  <c r="BE58" i="12"/>
  <c r="BE159" i="12"/>
  <c r="BE90" i="12"/>
  <c r="BE241" i="12"/>
  <c r="AW33" i="12"/>
  <c r="BC48" i="12"/>
  <c r="BC75" i="12"/>
  <c r="BC212" i="12"/>
  <c r="BC90" i="12"/>
  <c r="BC77" i="12"/>
  <c r="BC132" i="12"/>
  <c r="BC66" i="12"/>
  <c r="AV120" i="12"/>
  <c r="AV149" i="12"/>
  <c r="AV130" i="12"/>
  <c r="AV44" i="12"/>
  <c r="AV114" i="12"/>
  <c r="AV16" i="12"/>
  <c r="BG232" i="12"/>
  <c r="BG226" i="12"/>
  <c r="BG217" i="12"/>
  <c r="BG168" i="12"/>
  <c r="BG181" i="12"/>
  <c r="BC129" i="12"/>
  <c r="BC84" i="12"/>
  <c r="BC113" i="12"/>
  <c r="BC6" i="12"/>
  <c r="BC216" i="12"/>
  <c r="BC211" i="12"/>
  <c r="BC178" i="12"/>
  <c r="BC179" i="12"/>
  <c r="AV240" i="12"/>
  <c r="AV112" i="12"/>
  <c r="AV71" i="12"/>
  <c r="AV102" i="12"/>
  <c r="AV193" i="12"/>
  <c r="AV133" i="12"/>
  <c r="AV54" i="12"/>
  <c r="AV169" i="12"/>
  <c r="AV162" i="12"/>
  <c r="AV189" i="12"/>
  <c r="AV239" i="12"/>
  <c r="BG37" i="12"/>
  <c r="BG153" i="12"/>
  <c r="BG187" i="12"/>
  <c r="BG7" i="12"/>
  <c r="BG119" i="12"/>
  <c r="BG127" i="12"/>
  <c r="BG43" i="12"/>
  <c r="BG54" i="12"/>
  <c r="BG88" i="12"/>
  <c r="BG112" i="12"/>
  <c r="BG129" i="12"/>
  <c r="BC124" i="12"/>
  <c r="BC49" i="12"/>
  <c r="BC115" i="12"/>
  <c r="BC127" i="12"/>
  <c r="BC209" i="12"/>
  <c r="BC196" i="12"/>
  <c r="BC42" i="12"/>
  <c r="BC117" i="12"/>
  <c r="AV27" i="12"/>
  <c r="AV241" i="12"/>
  <c r="AV168" i="12"/>
  <c r="AV67" i="12"/>
  <c r="AV58" i="12"/>
  <c r="AV82" i="12"/>
  <c r="BG142" i="12"/>
  <c r="BG184" i="12"/>
  <c r="BG157" i="12"/>
  <c r="BG211" i="12"/>
  <c r="BG212" i="12"/>
  <c r="BG18" i="12"/>
  <c r="BC39" i="12"/>
  <c r="BC40" i="12"/>
  <c r="BC147" i="12"/>
  <c r="BC174" i="12"/>
  <c r="BC172" i="12"/>
  <c r="BC181" i="12"/>
  <c r="BC205" i="12"/>
  <c r="BC55" i="12"/>
  <c r="BC158" i="12"/>
  <c r="BC12" i="12"/>
  <c r="BC54" i="12"/>
  <c r="BC229" i="12"/>
  <c r="BC203" i="12"/>
  <c r="BC106" i="12"/>
  <c r="BC161" i="12"/>
  <c r="BC47" i="12"/>
  <c r="BC177" i="12"/>
  <c r="BC131" i="12"/>
  <c r="BC26" i="12"/>
  <c r="BC143" i="12"/>
  <c r="BC107" i="12"/>
  <c r="AV50" i="12"/>
  <c r="AV152" i="12"/>
  <c r="AV29" i="12"/>
  <c r="AV98" i="12"/>
  <c r="AV118" i="12"/>
  <c r="AV125" i="12"/>
  <c r="AV204" i="12"/>
  <c r="AV208" i="12"/>
  <c r="AV163" i="12"/>
  <c r="AV94" i="12"/>
  <c r="AV143" i="12"/>
  <c r="BG133" i="12"/>
  <c r="BG46" i="12"/>
  <c r="BG185" i="12"/>
  <c r="BG197" i="12"/>
  <c r="BG75" i="12"/>
  <c r="BG24" i="12"/>
  <c r="BG130" i="12"/>
  <c r="BG13" i="12"/>
  <c r="BG77" i="12"/>
  <c r="BG236" i="12"/>
  <c r="BG34" i="12"/>
  <c r="BG81" i="12"/>
  <c r="BG101" i="12"/>
  <c r="BG86" i="12"/>
  <c r="BG72" i="12"/>
  <c r="BG239" i="12"/>
  <c r="BG71" i="12"/>
  <c r="BG96" i="12"/>
  <c r="BG25" i="12"/>
  <c r="BG76" i="12"/>
  <c r="BG176" i="12"/>
  <c r="BG3" i="12"/>
  <c r="BG126" i="12"/>
  <c r="BG190" i="12"/>
  <c r="BG70" i="12"/>
  <c r="BG87" i="12"/>
  <c r="BG121" i="12"/>
  <c r="BG113" i="12"/>
  <c r="BG145" i="12"/>
  <c r="BG56" i="12"/>
  <c r="BG207" i="12"/>
  <c r="BG38" i="12"/>
  <c r="BG6" i="12"/>
  <c r="BG155" i="12"/>
  <c r="BG203" i="12"/>
  <c r="BG39" i="12"/>
  <c r="BG151" i="12"/>
  <c r="BG82" i="12"/>
  <c r="BG14" i="12"/>
  <c r="BG164" i="12"/>
  <c r="BG180" i="12"/>
  <c r="BG225" i="12"/>
  <c r="BG118" i="12"/>
  <c r="BG111" i="12"/>
  <c r="BG186" i="12"/>
  <c r="BG206" i="12"/>
  <c r="BG120" i="12"/>
  <c r="BG40" i="12"/>
  <c r="BG104" i="12"/>
  <c r="BG29" i="12"/>
  <c r="BG19" i="12"/>
  <c r="BG57" i="12"/>
  <c r="BG234" i="12"/>
  <c r="BG17" i="12"/>
  <c r="BG141" i="12"/>
  <c r="BG69" i="12"/>
  <c r="BG228" i="12"/>
  <c r="BG103" i="12"/>
  <c r="BG182" i="12"/>
  <c r="BG95" i="12"/>
  <c r="BG139" i="12"/>
  <c r="BG94" i="12"/>
  <c r="BG30" i="12"/>
  <c r="BG28" i="12"/>
  <c r="BG97" i="12"/>
  <c r="BG146" i="12"/>
  <c r="BG179" i="12"/>
  <c r="BG73" i="12"/>
  <c r="BG193" i="12"/>
  <c r="BG124" i="12"/>
  <c r="BG222" i="12"/>
  <c r="BG27" i="12"/>
  <c r="BG201" i="12"/>
  <c r="BG215" i="12"/>
  <c r="BG98" i="12"/>
  <c r="BG177" i="12"/>
  <c r="BG115" i="12"/>
  <c r="BG169" i="12"/>
  <c r="BG235" i="12"/>
  <c r="BG137" i="12"/>
  <c r="BG62" i="12"/>
  <c r="BG238" i="12"/>
  <c r="BG205" i="12"/>
  <c r="BG144" i="12"/>
  <c r="BG198" i="12"/>
  <c r="BG213" i="12"/>
  <c r="BG218" i="12"/>
  <c r="BG45" i="12"/>
  <c r="BG223" i="12"/>
  <c r="BG143" i="12"/>
  <c r="BG26" i="12"/>
  <c r="BG191" i="12"/>
  <c r="BG165" i="12"/>
  <c r="BG31" i="12"/>
  <c r="BG229" i="12"/>
  <c r="BG10" i="12"/>
  <c r="BG183" i="12"/>
  <c r="BG175" i="12"/>
  <c r="BG36" i="12"/>
  <c r="BG49" i="12"/>
  <c r="BG9" i="12"/>
  <c r="BG20" i="12"/>
  <c r="BG173" i="12"/>
  <c r="BG8" i="12"/>
  <c r="BG159" i="12"/>
  <c r="BG108" i="12"/>
  <c r="BG219" i="12"/>
  <c r="BG50" i="12"/>
  <c r="BG59" i="12"/>
  <c r="BG60" i="12"/>
  <c r="BG178" i="12"/>
  <c r="BG67" i="12"/>
  <c r="BG64" i="12"/>
  <c r="BG196" i="12"/>
  <c r="BG147" i="12"/>
  <c r="BG125" i="12"/>
  <c r="BG90" i="12"/>
  <c r="BG114" i="12"/>
  <c r="BG11" i="12"/>
  <c r="BG68" i="12"/>
  <c r="BG107" i="12"/>
  <c r="BG65" i="12"/>
  <c r="BG149" i="12"/>
  <c r="BG110" i="12"/>
  <c r="BG174" i="12"/>
  <c r="BG230" i="12"/>
  <c r="BG163" i="12"/>
  <c r="BG161" i="12"/>
  <c r="BG105" i="12"/>
  <c r="BG66" i="12"/>
  <c r="BG214" i="12"/>
  <c r="BG148" i="12"/>
  <c r="BG117" i="12"/>
  <c r="BG85" i="12"/>
  <c r="BG102" i="12"/>
  <c r="BG44" i="12"/>
  <c r="BG172" i="12"/>
  <c r="BG167" i="12"/>
  <c r="BG58" i="12"/>
  <c r="BG106" i="12"/>
  <c r="BG80" i="12"/>
  <c r="BG224" i="12"/>
  <c r="BG240" i="12"/>
  <c r="BG48" i="12"/>
  <c r="BG150" i="12"/>
  <c r="BG156" i="12"/>
  <c r="BG91" i="12"/>
  <c r="BG216" i="12"/>
  <c r="BG188" i="12"/>
  <c r="BG204" i="12"/>
  <c r="BG47" i="12"/>
  <c r="BG99" i="12"/>
  <c r="BG92" i="12"/>
  <c r="BG140" i="12"/>
  <c r="BG51" i="12"/>
  <c r="BG189" i="12"/>
  <c r="BG83" i="12"/>
  <c r="BC46" i="12"/>
  <c r="BC73" i="12"/>
  <c r="BC99" i="12"/>
  <c r="BC18" i="12"/>
  <c r="BC164" i="12"/>
  <c r="AV21" i="12"/>
  <c r="AV186" i="12"/>
  <c r="AV19" i="12"/>
  <c r="BG194" i="12"/>
  <c r="BG231" i="12"/>
  <c r="BG128" i="12"/>
  <c r="BG202" i="12"/>
  <c r="BG132" i="12"/>
  <c r="BC105" i="12"/>
  <c r="BC58" i="12"/>
  <c r="BC184" i="12"/>
  <c r="BC97" i="12"/>
  <c r="BC170" i="12"/>
  <c r="BC234" i="12"/>
  <c r="BC85" i="12"/>
  <c r="BC219" i="12"/>
  <c r="BC120" i="12"/>
  <c r="BC27" i="12"/>
  <c r="BC165" i="12"/>
  <c r="BC220" i="12"/>
  <c r="AV96" i="12"/>
  <c r="AV63" i="12"/>
  <c r="AV127" i="12"/>
  <c r="AV129" i="12"/>
  <c r="AV97" i="12"/>
  <c r="AV89" i="12"/>
  <c r="AV151" i="12"/>
  <c r="AV57" i="12"/>
  <c r="AV41" i="12"/>
  <c r="AV177" i="12"/>
  <c r="AV199" i="12"/>
  <c r="BG166" i="12"/>
  <c r="BG199" i="12"/>
  <c r="BG78" i="12"/>
  <c r="BG21" i="12"/>
  <c r="BG221" i="12"/>
  <c r="BG22" i="12"/>
  <c r="BG154" i="12"/>
  <c r="BG2" i="12"/>
  <c r="BG162" i="12"/>
  <c r="BG138" i="12"/>
  <c r="BG61" i="12"/>
  <c r="BC187" i="12"/>
  <c r="BC204" i="12"/>
  <c r="BC89" i="12"/>
  <c r="BC176" i="12"/>
  <c r="AV136" i="12"/>
  <c r="AV74" i="12"/>
  <c r="AV62" i="12"/>
  <c r="AV65" i="12"/>
  <c r="BG135" i="12"/>
  <c r="BG109" i="12"/>
  <c r="BC74" i="12"/>
  <c r="BC226" i="12"/>
  <c r="BC201" i="12"/>
  <c r="BC200" i="12"/>
  <c r="BC236" i="12"/>
  <c r="BC35" i="12"/>
  <c r="BC180" i="12"/>
  <c r="BC19" i="12"/>
  <c r="BC95" i="12"/>
  <c r="BC118" i="12"/>
  <c r="BC17" i="12"/>
  <c r="BC231" i="12"/>
  <c r="BC91" i="12"/>
  <c r="BC138" i="12"/>
  <c r="AV56" i="12"/>
  <c r="AV73" i="12"/>
  <c r="AV223" i="12"/>
  <c r="AV70" i="12"/>
  <c r="AV78" i="12"/>
  <c r="AV160" i="12"/>
  <c r="AV196" i="12"/>
  <c r="AV232" i="12"/>
  <c r="AV227" i="12"/>
  <c r="AV209" i="12"/>
  <c r="BG32" i="12"/>
  <c r="BG171" i="12"/>
  <c r="BG160" i="12"/>
  <c r="BG195" i="12"/>
  <c r="BG131" i="12"/>
  <c r="BG79" i="12"/>
  <c r="BG23" i="12"/>
  <c r="BG89" i="12"/>
  <c r="BG170" i="12"/>
  <c r="BG210" i="12"/>
  <c r="BG116" i="12"/>
  <c r="BC14" i="12"/>
  <c r="BC194" i="12"/>
  <c r="BC137" i="12"/>
  <c r="BC24" i="12"/>
  <c r="BC215" i="12"/>
  <c r="BC225" i="12"/>
  <c r="BC79" i="12"/>
  <c r="BC134" i="12"/>
  <c r="BC156" i="12"/>
  <c r="BC59" i="12"/>
  <c r="BC123" i="12"/>
  <c r="BC33" i="12"/>
  <c r="BC80" i="12"/>
  <c r="BC190" i="12"/>
  <c r="BC63" i="12"/>
  <c r="BC171" i="12"/>
  <c r="BC32" i="12"/>
  <c r="BC167" i="12"/>
  <c r="BC169" i="12"/>
  <c r="BC119" i="12"/>
  <c r="BC78" i="12"/>
  <c r="BC175" i="12"/>
  <c r="BC240" i="12"/>
  <c r="BC241" i="12"/>
  <c r="BC25" i="12"/>
  <c r="BC7" i="12"/>
  <c r="BC198" i="12"/>
  <c r="BC223" i="12"/>
  <c r="BC197" i="12"/>
  <c r="BC41" i="12"/>
  <c r="BC188" i="12"/>
  <c r="BC163" i="12"/>
  <c r="BC114" i="12"/>
  <c r="BC11" i="12"/>
  <c r="BC151" i="12"/>
  <c r="BC71" i="12"/>
  <c r="BC159" i="12"/>
  <c r="BC111" i="12"/>
  <c r="BC22" i="12"/>
  <c r="BC157" i="12"/>
  <c r="BC173" i="12"/>
  <c r="BC98" i="12"/>
  <c r="BC30" i="12"/>
  <c r="BC232" i="12"/>
  <c r="BC153" i="12"/>
  <c r="BC221" i="12"/>
  <c r="BC166" i="12"/>
  <c r="BC65" i="12"/>
  <c r="BC191" i="12"/>
  <c r="BC81" i="12"/>
  <c r="BC94" i="12"/>
  <c r="BC227" i="12"/>
  <c r="BC135" i="12"/>
  <c r="BC43" i="12"/>
  <c r="BC64" i="12"/>
  <c r="BC185" i="12"/>
  <c r="BC142" i="12"/>
  <c r="BC103" i="12"/>
  <c r="BC104" i="12"/>
  <c r="BC50" i="12"/>
  <c r="BC112" i="12"/>
  <c r="BC121" i="12"/>
  <c r="BC57" i="12"/>
  <c r="BC168" i="12"/>
  <c r="BC208" i="12"/>
  <c r="BC36" i="12"/>
  <c r="BC116" i="12"/>
  <c r="BC61" i="12"/>
  <c r="BC140" i="12"/>
  <c r="BC15" i="12"/>
  <c r="BC86" i="12"/>
  <c r="BC224" i="12"/>
  <c r="BC76" i="12"/>
  <c r="BC102" i="12"/>
  <c r="BC210" i="12"/>
  <c r="BC20" i="12"/>
  <c r="BC16" i="12"/>
  <c r="BC145" i="12"/>
  <c r="BC2" i="12"/>
  <c r="BC44" i="12"/>
  <c r="BC206" i="12"/>
  <c r="BC144" i="12"/>
  <c r="BC237" i="12"/>
  <c r="BC68" i="12"/>
  <c r="BC217" i="12"/>
  <c r="BC69" i="12"/>
  <c r="BC136" i="12"/>
  <c r="BC4" i="12"/>
  <c r="BC152" i="12"/>
  <c r="BC233" i="12"/>
  <c r="BC149" i="12"/>
  <c r="BC56" i="12"/>
  <c r="BC133" i="12"/>
  <c r="BC96" i="12"/>
  <c r="BC34" i="12"/>
  <c r="BC93" i="12"/>
  <c r="BC28" i="12"/>
  <c r="BC141" i="12"/>
  <c r="BC21" i="12"/>
  <c r="BC146" i="12"/>
  <c r="BC207" i="12"/>
  <c r="BC23" i="12"/>
  <c r="BC72" i="12"/>
  <c r="BC100" i="12"/>
  <c r="BC53" i="12"/>
  <c r="BC155" i="12"/>
  <c r="BC82" i="12"/>
  <c r="BC199" i="12"/>
  <c r="BC239" i="12"/>
  <c r="BC70" i="12"/>
  <c r="BC8" i="12"/>
  <c r="BC108" i="12"/>
  <c r="BC109" i="12"/>
  <c r="BC160" i="12"/>
  <c r="BC186" i="12"/>
  <c r="BC193" i="12"/>
  <c r="BC122" i="12"/>
  <c r="BC51" i="12"/>
  <c r="BC154" i="12"/>
  <c r="BC213" i="12"/>
  <c r="BC238" i="12"/>
  <c r="BC60" i="12"/>
  <c r="BC5" i="12"/>
  <c r="BC230" i="12"/>
  <c r="BC87" i="12"/>
  <c r="AV176" i="12"/>
  <c r="AV31" i="12"/>
  <c r="AV93" i="12"/>
  <c r="AV236" i="12"/>
  <c r="AV144" i="12"/>
  <c r="AV159" i="12"/>
  <c r="AV179" i="12"/>
  <c r="AV99" i="12"/>
  <c r="AV43" i="12"/>
  <c r="AV103" i="12"/>
  <c r="AV33" i="12"/>
  <c r="AV52" i="12"/>
  <c r="AV116" i="12"/>
  <c r="AV187" i="12"/>
  <c r="AV182" i="12"/>
  <c r="AV107" i="12"/>
  <c r="AV61" i="12"/>
  <c r="AV126" i="12"/>
  <c r="AV30" i="12"/>
  <c r="AV12" i="12"/>
  <c r="AV2" i="12"/>
  <c r="AV229" i="12"/>
  <c r="AV75" i="12"/>
  <c r="AV123" i="12"/>
  <c r="AV34" i="12"/>
  <c r="AV195" i="12"/>
  <c r="AV3" i="12"/>
  <c r="AV233" i="12"/>
  <c r="AV237" i="12"/>
  <c r="AV170" i="12"/>
  <c r="AV68" i="12"/>
  <c r="AV101" i="12"/>
  <c r="AV172" i="12"/>
  <c r="AV231" i="12"/>
  <c r="AV207" i="12"/>
  <c r="AV72" i="12"/>
  <c r="AV14" i="12"/>
  <c r="AV216" i="12"/>
  <c r="AV238" i="12"/>
  <c r="AV178" i="12"/>
  <c r="AV47" i="12"/>
  <c r="AV81" i="12"/>
  <c r="AV226" i="12"/>
  <c r="AV218" i="12"/>
  <c r="AV84" i="12"/>
  <c r="AV166" i="12"/>
  <c r="AV210" i="12"/>
  <c r="AV60" i="12"/>
  <c r="AV15" i="12"/>
  <c r="AV109" i="12"/>
  <c r="AV198" i="12"/>
  <c r="AV180" i="12"/>
  <c r="AV9" i="12"/>
  <c r="AV55" i="12"/>
  <c r="AV69" i="12"/>
  <c r="AV83" i="12"/>
  <c r="AV134" i="12"/>
  <c r="AV105" i="12"/>
  <c r="AV110" i="12"/>
  <c r="AV155" i="12"/>
  <c r="AV175" i="12"/>
  <c r="AV145" i="12"/>
  <c r="AV76" i="12"/>
  <c r="AV37" i="12"/>
  <c r="AV111" i="12"/>
  <c r="AV230" i="12"/>
  <c r="AV85" i="12"/>
  <c r="AV167" i="12"/>
  <c r="AV48" i="12"/>
  <c r="AV6" i="12"/>
  <c r="AV4" i="12"/>
  <c r="AV197" i="12"/>
  <c r="AV20" i="12"/>
  <c r="AV173" i="12"/>
  <c r="AV113" i="12"/>
  <c r="AV211" i="12"/>
  <c r="AV122" i="12"/>
  <c r="AV24" i="12"/>
  <c r="AV13" i="12"/>
  <c r="AV26" i="12"/>
  <c r="AV8" i="12"/>
  <c r="AV18" i="12"/>
  <c r="AV79" i="12"/>
  <c r="AV40" i="12"/>
  <c r="AV23" i="12"/>
  <c r="AV5" i="12"/>
  <c r="AV188" i="12"/>
  <c r="AV174" i="12"/>
  <c r="AV87" i="12"/>
  <c r="AV104" i="12"/>
  <c r="AV213" i="12"/>
  <c r="AV212" i="12"/>
  <c r="AV190" i="12"/>
  <c r="AV201" i="12"/>
  <c r="AV91" i="12"/>
  <c r="AV181" i="12"/>
  <c r="AV165" i="12"/>
  <c r="AV49" i="12"/>
  <c r="AV138" i="12"/>
  <c r="AV222" i="12"/>
  <c r="AV7" i="12"/>
  <c r="AV224" i="12"/>
  <c r="AV53" i="12"/>
  <c r="AV35" i="12"/>
  <c r="AV161" i="12"/>
  <c r="AV194" i="12"/>
  <c r="AV191" i="12"/>
  <c r="AV115" i="12"/>
  <c r="AV234" i="12"/>
  <c r="AV220" i="12"/>
  <c r="AV36" i="12"/>
  <c r="AV154" i="12"/>
  <c r="AV214" i="12"/>
  <c r="AV157" i="12"/>
  <c r="AV140" i="12"/>
  <c r="AV119" i="12"/>
  <c r="AV221" i="12"/>
  <c r="AV11" i="12"/>
  <c r="AV100" i="12"/>
  <c r="AV117" i="12"/>
  <c r="AV215" i="12"/>
  <c r="AV185" i="12"/>
  <c r="AV205" i="12"/>
  <c r="AV121" i="12"/>
  <c r="AV228" i="12"/>
  <c r="AV153" i="12"/>
  <c r="AV39" i="12"/>
  <c r="AV225" i="12"/>
  <c r="AV206" i="12"/>
  <c r="AV28" i="12"/>
  <c r="AV17" i="12"/>
  <c r="AV235" i="12"/>
  <c r="AV137" i="12"/>
  <c r="AV38" i="12"/>
  <c r="AV77" i="12"/>
  <c r="AV32" i="12"/>
  <c r="AV202" i="12"/>
  <c r="AV203" i="12"/>
  <c r="AV148" i="12"/>
  <c r="AV86" i="12"/>
  <c r="AV192" i="12"/>
  <c r="AV46" i="12"/>
  <c r="AV200" i="12"/>
  <c r="AV156" i="12"/>
  <c r="AV45" i="12"/>
  <c r="AV131" i="12"/>
  <c r="AV139" i="12"/>
  <c r="AV124" i="12"/>
  <c r="AV135" i="12"/>
  <c r="AV183" i="12"/>
  <c r="BC228" i="12"/>
  <c r="BC3" i="12"/>
  <c r="BC235" i="12"/>
  <c r="BC130" i="12"/>
  <c r="BC45" i="12"/>
  <c r="AV25" i="12"/>
  <c r="AV219" i="12"/>
  <c r="AV59" i="12"/>
  <c r="AV106" i="12"/>
  <c r="BG122" i="12"/>
  <c r="BG192" i="12"/>
  <c r="BG237" i="12"/>
  <c r="BG134" i="12"/>
  <c r="BC126" i="12"/>
  <c r="BC139" i="12"/>
  <c r="BC222" i="12"/>
  <c r="BC214" i="12"/>
  <c r="BC52" i="12"/>
  <c r="BC128" i="12"/>
  <c r="BC31" i="12"/>
  <c r="BC189" i="12"/>
  <c r="BC9" i="12"/>
  <c r="BC13" i="12"/>
  <c r="BC62" i="12"/>
  <c r="BC125" i="12"/>
  <c r="BC162" i="12"/>
  <c r="BC83" i="12"/>
  <c r="BC67" i="12"/>
  <c r="BC37" i="12"/>
  <c r="AV42" i="12"/>
  <c r="AV184" i="12"/>
  <c r="AV66" i="12"/>
  <c r="AV164" i="12"/>
  <c r="AV217" i="12"/>
  <c r="AV95" i="12"/>
  <c r="AV158" i="12"/>
  <c r="AV64" i="12"/>
  <c r="AV171" i="12"/>
  <c r="AV141" i="12"/>
  <c r="AV128" i="12"/>
  <c r="AV51" i="12"/>
  <c r="BG123" i="12"/>
  <c r="BG93" i="12"/>
  <c r="BG52" i="12"/>
  <c r="BG55" i="12"/>
  <c r="BG208" i="12"/>
  <c r="BG35" i="12"/>
  <c r="BG53" i="12"/>
  <c r="BG220" i="12"/>
  <c r="BG15" i="12"/>
  <c r="BG136" i="12"/>
  <c r="BG5" i="12"/>
  <c r="BG16" i="12"/>
  <c r="BG33" i="12"/>
  <c r="BG200" i="12"/>
  <c r="BE161" i="12"/>
  <c r="BG4" i="12"/>
  <c r="BG84" i="12"/>
  <c r="BE22" i="12"/>
  <c r="BE123" i="12"/>
  <c r="BE124" i="12"/>
  <c r="BE77" i="12"/>
  <c r="BE17" i="12"/>
  <c r="BE150" i="12"/>
  <c r="BE187" i="12"/>
  <c r="BE19" i="12"/>
  <c r="BE27" i="12"/>
  <c r="BE54" i="12"/>
  <c r="BE203" i="12"/>
  <c r="BE78" i="12"/>
  <c r="BE208" i="12"/>
  <c r="BE8" i="12"/>
  <c r="BE170" i="12"/>
  <c r="BE45" i="12"/>
  <c r="BE198" i="12"/>
  <c r="BE38" i="12"/>
  <c r="BE176" i="12"/>
  <c r="BE12" i="12"/>
  <c r="BE89" i="12"/>
  <c r="BE227" i="12"/>
  <c r="BE13" i="12"/>
  <c r="BE93" i="12"/>
  <c r="BE68" i="12"/>
  <c r="BE189" i="12"/>
  <c r="BE62" i="12"/>
  <c r="BE94" i="12"/>
  <c r="BE219" i="12"/>
  <c r="BE230" i="12"/>
  <c r="BE66" i="12"/>
  <c r="BE107" i="12"/>
  <c r="BE25" i="12"/>
  <c r="BE151" i="12"/>
  <c r="BE15" i="12"/>
  <c r="BE191" i="12"/>
  <c r="BE103" i="12"/>
  <c r="BE179" i="12"/>
  <c r="BE28" i="12"/>
  <c r="BE122" i="12"/>
  <c r="BE137" i="12"/>
  <c r="BE210" i="12"/>
  <c r="BE29" i="12"/>
  <c r="BE212" i="12"/>
  <c r="BE196" i="12"/>
  <c r="BE106" i="12"/>
  <c r="BE43" i="12"/>
  <c r="BE192" i="12"/>
  <c r="BE73" i="12"/>
  <c r="BE91" i="12"/>
  <c r="BE144" i="12"/>
  <c r="BE149" i="12"/>
  <c r="BE135" i="12"/>
  <c r="BE14" i="12"/>
  <c r="BE134" i="12"/>
  <c r="BE3" i="12"/>
  <c r="BE80" i="12"/>
  <c r="BE193" i="12"/>
  <c r="BE211" i="12"/>
  <c r="BE48" i="12"/>
  <c r="BE51" i="12"/>
  <c r="BE131" i="12"/>
  <c r="BE104" i="12"/>
  <c r="BE69" i="12"/>
  <c r="BE47" i="12"/>
  <c r="BE239" i="12"/>
  <c r="BE141" i="12"/>
  <c r="BE222" i="12"/>
  <c r="BE11" i="12"/>
  <c r="BE87" i="12"/>
  <c r="BE207" i="12"/>
  <c r="BE128" i="12"/>
  <c r="BE215" i="12"/>
  <c r="BE100" i="12"/>
  <c r="BE234" i="12"/>
  <c r="BE157" i="12"/>
  <c r="BE129" i="12"/>
  <c r="BE155" i="12"/>
  <c r="BE205" i="12"/>
  <c r="BE35" i="12"/>
  <c r="BE53" i="12"/>
  <c r="BE240" i="12"/>
  <c r="BE115" i="12"/>
  <c r="BE228" i="12"/>
  <c r="BE235" i="12"/>
  <c r="BE200" i="12"/>
  <c r="BE158" i="12"/>
  <c r="BE139" i="12"/>
  <c r="BE88" i="12"/>
  <c r="BE167" i="12"/>
  <c r="BE57" i="12"/>
  <c r="BE185" i="12"/>
  <c r="BE37" i="12"/>
  <c r="BE5" i="12"/>
  <c r="BE140" i="12"/>
  <c r="BE7" i="12"/>
  <c r="BE23" i="12"/>
  <c r="BE16" i="12"/>
  <c r="BE40" i="12"/>
  <c r="BE202" i="12"/>
  <c r="BE195" i="12"/>
  <c r="BE229" i="12"/>
  <c r="BE143" i="12"/>
  <c r="BE214" i="12"/>
  <c r="BE204" i="12"/>
  <c r="BE64" i="12"/>
  <c r="BE110" i="12"/>
  <c r="BE237" i="12"/>
  <c r="BE41" i="12"/>
  <c r="BE81" i="12"/>
  <c r="BE186" i="12"/>
  <c r="BE163" i="12"/>
  <c r="BE197" i="12"/>
  <c r="BE95" i="12"/>
  <c r="BE126" i="12"/>
  <c r="BE101" i="12"/>
  <c r="BE213" i="12"/>
  <c r="BE116" i="12"/>
  <c r="BE165" i="12"/>
  <c r="BE59" i="12"/>
  <c r="BE190" i="12"/>
  <c r="BE79" i="12"/>
  <c r="BE72" i="12"/>
  <c r="BE160" i="12"/>
  <c r="BE26" i="12"/>
  <c r="BE226" i="12"/>
  <c r="BE216" i="12"/>
  <c r="BE171" i="12"/>
  <c r="BE24" i="12"/>
  <c r="BE147" i="12"/>
  <c r="BE30" i="12"/>
  <c r="BE71" i="12"/>
  <c r="BE20" i="12"/>
  <c r="BE225" i="12"/>
  <c r="BE105" i="12"/>
  <c r="BE162" i="12"/>
  <c r="BE201" i="12"/>
  <c r="BE224" i="12"/>
  <c r="BE142" i="12"/>
  <c r="BE130" i="12"/>
  <c r="BE188" i="12"/>
  <c r="BE74" i="12"/>
  <c r="BE97" i="12"/>
  <c r="BE83" i="12"/>
  <c r="BE50" i="12"/>
  <c r="BE172" i="12"/>
  <c r="BE75" i="12"/>
  <c r="BE184" i="12"/>
  <c r="BE86" i="12"/>
  <c r="BE181" i="12"/>
  <c r="BE92" i="12"/>
  <c r="BE174" i="12"/>
  <c r="AO30" i="12"/>
  <c r="BE42" i="12"/>
  <c r="BE121" i="12"/>
  <c r="BE231" i="12"/>
  <c r="BE177" i="12"/>
  <c r="AO169" i="12"/>
  <c r="BE2" i="12"/>
  <c r="BE114" i="12"/>
  <c r="BE125" i="12"/>
  <c r="BE9" i="12"/>
  <c r="BE138" i="12"/>
  <c r="BE85" i="12"/>
  <c r="BE180" i="12"/>
  <c r="BE223" i="12"/>
  <c r="BE117" i="12"/>
  <c r="BE84" i="12"/>
  <c r="BE18" i="12"/>
  <c r="BE31" i="12"/>
  <c r="AO128" i="12"/>
  <c r="BE194" i="12"/>
  <c r="BE175" i="12"/>
  <c r="AQ138" i="12"/>
  <c r="BE10" i="12"/>
  <c r="BE221" i="12"/>
  <c r="BE178" i="12"/>
  <c r="AO28" i="12"/>
  <c r="AU29" i="12"/>
  <c r="AU70" i="12"/>
  <c r="AU96" i="12"/>
  <c r="AU4" i="12"/>
  <c r="AU17" i="12"/>
  <c r="AU129" i="12"/>
  <c r="AU168" i="12"/>
  <c r="AU79" i="12"/>
  <c r="AU116" i="12"/>
  <c r="AU124" i="12"/>
  <c r="AU95" i="12"/>
  <c r="AU46" i="12"/>
  <c r="AU77" i="12"/>
  <c r="AU142" i="12"/>
  <c r="AU190" i="12"/>
  <c r="AU155" i="12"/>
  <c r="AU177" i="12"/>
  <c r="AU147" i="12"/>
  <c r="AU128" i="12"/>
  <c r="AU11" i="12"/>
  <c r="AU221" i="12"/>
  <c r="AU186" i="12"/>
  <c r="AU85" i="12"/>
  <c r="AU10" i="12"/>
  <c r="AU148" i="12"/>
  <c r="AU109" i="12"/>
  <c r="AU65" i="12"/>
  <c r="AU40" i="12"/>
  <c r="AU170" i="12"/>
  <c r="AU58" i="12"/>
  <c r="AU195" i="12"/>
  <c r="AU212" i="12"/>
  <c r="AU160" i="12"/>
  <c r="AU107" i="12"/>
  <c r="AU84" i="12"/>
  <c r="AU226" i="12"/>
  <c r="AU188" i="12"/>
  <c r="AU198" i="12"/>
  <c r="AU141" i="12"/>
  <c r="AU126" i="12"/>
  <c r="AU61" i="12"/>
  <c r="AU127" i="12"/>
  <c r="AU156" i="12"/>
  <c r="AU15" i="12"/>
  <c r="AU217" i="12"/>
  <c r="AU125" i="12"/>
  <c r="AU32" i="12"/>
  <c r="AU145" i="12"/>
  <c r="AU209" i="12"/>
  <c r="AU162" i="12"/>
  <c r="AU36" i="12"/>
  <c r="AU121" i="12"/>
  <c r="AU182" i="12"/>
  <c r="AU203" i="12"/>
  <c r="AU72" i="12"/>
  <c r="AU204" i="12"/>
  <c r="AU68" i="12"/>
  <c r="AU117" i="12"/>
  <c r="AU205" i="12"/>
  <c r="AU228" i="12"/>
  <c r="AU194" i="12"/>
  <c r="AU73" i="12"/>
  <c r="AU99" i="12"/>
  <c r="AU150" i="12"/>
  <c r="AU137" i="12"/>
  <c r="AU102" i="12"/>
  <c r="AU130" i="12"/>
  <c r="AU34" i="12"/>
  <c r="AU196" i="12"/>
  <c r="AU238" i="12"/>
  <c r="AU115" i="12"/>
  <c r="AU151" i="12"/>
  <c r="AU21" i="12"/>
  <c r="AU2" i="12"/>
  <c r="AU173" i="12"/>
  <c r="AU231" i="12"/>
  <c r="AU175" i="12"/>
  <c r="AU197" i="12"/>
  <c r="AU110" i="12"/>
  <c r="AU97" i="12"/>
  <c r="AU191" i="12"/>
  <c r="AU9" i="12"/>
  <c r="AU18" i="12"/>
  <c r="AU86" i="12"/>
  <c r="AU210" i="12"/>
  <c r="AU154" i="12"/>
  <c r="AU134" i="12"/>
  <c r="AU132" i="12"/>
  <c r="AU122" i="12"/>
  <c r="AU159" i="12"/>
  <c r="AU229" i="12"/>
  <c r="AU114" i="12"/>
  <c r="AU158" i="12"/>
  <c r="AU222" i="12"/>
  <c r="AU100" i="12"/>
  <c r="AU98" i="12"/>
  <c r="AU206" i="12"/>
  <c r="AU216" i="12"/>
  <c r="AU176" i="12"/>
  <c r="AU33" i="12"/>
  <c r="AU208" i="12"/>
  <c r="AU103" i="12"/>
  <c r="AU144" i="12"/>
  <c r="AU201" i="12"/>
  <c r="AU165" i="12"/>
  <c r="AU218" i="12"/>
  <c r="AU5" i="12"/>
  <c r="AU3" i="12"/>
  <c r="AU94" i="12"/>
  <c r="AU53" i="12"/>
  <c r="AU54" i="12"/>
  <c r="AU237" i="12"/>
  <c r="AU71" i="12"/>
  <c r="AU13" i="12"/>
  <c r="AU189" i="12"/>
  <c r="AU41" i="12"/>
  <c r="AU14" i="12"/>
  <c r="AU19" i="12"/>
  <c r="AU180" i="12"/>
  <c r="AU27" i="12"/>
  <c r="AU28" i="12"/>
  <c r="AU181" i="12"/>
  <c r="AU187" i="12"/>
  <c r="AU93" i="12"/>
  <c r="AU163" i="12"/>
  <c r="AU224" i="12"/>
  <c r="AU30" i="12"/>
  <c r="AU140" i="12"/>
  <c r="AU88" i="12"/>
  <c r="AU219" i="12"/>
  <c r="AU66" i="12"/>
  <c r="AU153" i="12"/>
  <c r="AU23" i="12"/>
  <c r="AU215" i="12"/>
  <c r="AU24" i="12"/>
  <c r="AU78" i="12"/>
  <c r="AU7" i="12"/>
  <c r="AU211" i="12"/>
  <c r="AU22" i="12"/>
  <c r="AU108" i="12"/>
  <c r="AU80" i="12"/>
  <c r="AU6" i="12"/>
  <c r="AU202" i="12"/>
  <c r="AU39" i="12"/>
  <c r="AU131" i="12"/>
  <c r="AU152" i="12"/>
  <c r="AU167" i="12"/>
  <c r="AU69" i="12"/>
  <c r="AU220" i="12"/>
  <c r="AU83" i="12"/>
  <c r="AU149" i="12"/>
  <c r="AU63" i="12"/>
  <c r="AU199" i="12"/>
  <c r="AU37" i="12"/>
  <c r="AU120" i="12"/>
  <c r="AU235" i="12"/>
  <c r="AU105" i="12"/>
  <c r="AU164" i="12"/>
  <c r="AU146" i="12"/>
  <c r="AU20" i="12"/>
  <c r="AU52" i="12"/>
  <c r="AU192" i="12"/>
  <c r="AU171" i="12"/>
  <c r="AU92" i="12"/>
  <c r="AU104" i="12"/>
  <c r="AU179" i="12"/>
  <c r="AU223" i="12"/>
  <c r="AU76" i="12"/>
  <c r="AU157" i="12"/>
  <c r="AU172" i="12"/>
  <c r="AU26" i="12"/>
  <c r="AU31" i="12"/>
  <c r="AU87" i="12"/>
  <c r="AU193" i="12"/>
  <c r="AU67" i="12"/>
  <c r="AU185" i="12"/>
  <c r="AU166" i="12"/>
  <c r="AU101" i="12"/>
  <c r="AU241" i="12"/>
  <c r="AU48" i="12"/>
  <c r="AU64" i="12"/>
  <c r="AU81" i="12"/>
  <c r="AU214" i="12"/>
  <c r="AU89" i="12"/>
  <c r="AU106" i="12"/>
  <c r="AU123" i="12"/>
  <c r="AU113" i="12"/>
  <c r="AU227" i="12"/>
  <c r="AU44" i="12"/>
  <c r="AU213" i="12"/>
  <c r="AU240" i="12"/>
  <c r="AU111" i="12"/>
  <c r="AU239" i="12"/>
  <c r="AU184" i="12"/>
  <c r="AU82" i="12"/>
  <c r="AU138" i="12"/>
  <c r="AU74" i="12"/>
  <c r="AU62" i="12"/>
  <c r="AU55" i="12"/>
  <c r="AU136" i="12"/>
  <c r="AU43" i="12"/>
  <c r="AU161" i="12"/>
  <c r="AU50" i="12"/>
  <c r="AU232" i="12"/>
  <c r="AU119" i="12"/>
  <c r="AU133" i="12"/>
  <c r="AU42" i="12"/>
  <c r="AU200" i="12"/>
  <c r="AU118" i="12"/>
  <c r="AU12" i="12"/>
  <c r="AU57" i="12"/>
  <c r="AU139" i="12"/>
  <c r="AU169" i="12"/>
  <c r="AU236" i="12"/>
  <c r="AU47" i="12"/>
  <c r="AU35" i="12"/>
  <c r="AU230" i="12"/>
  <c r="AU49" i="12"/>
  <c r="AU59" i="12"/>
  <c r="AU38" i="12"/>
  <c r="AU91" i="12"/>
  <c r="AU135" i="12"/>
  <c r="AU25" i="12"/>
  <c r="AU56" i="12"/>
  <c r="AU90" i="12"/>
  <c r="AU143" i="12"/>
  <c r="AU178" i="12"/>
  <c r="AU16" i="12"/>
  <c r="AU112" i="12"/>
  <c r="AU60" i="12"/>
  <c r="AU174" i="12"/>
  <c r="AU233" i="12"/>
  <c r="AU234" i="12"/>
  <c r="AU8" i="12"/>
  <c r="AU225" i="12"/>
  <c r="AP168" i="12"/>
  <c r="AS137" i="12"/>
  <c r="AS31" i="12"/>
  <c r="AO222" i="12"/>
  <c r="AO190" i="12"/>
  <c r="AO133" i="12"/>
  <c r="AQ213" i="12"/>
  <c r="AS102" i="12"/>
  <c r="AS221" i="12"/>
  <c r="AP189" i="12"/>
  <c r="AP39" i="12"/>
  <c r="AP233" i="12"/>
  <c r="AP122" i="12"/>
  <c r="AP225" i="12"/>
  <c r="AP76" i="12"/>
  <c r="AP65" i="12"/>
  <c r="AP43" i="12"/>
  <c r="AP25" i="12"/>
  <c r="AP237" i="12"/>
  <c r="AP81" i="12"/>
  <c r="AP54" i="12"/>
  <c r="AP198" i="12"/>
  <c r="AP124" i="12"/>
  <c r="AP18" i="12"/>
  <c r="AP170" i="12"/>
  <c r="AP193" i="12"/>
  <c r="AP90" i="12"/>
  <c r="AP184" i="12"/>
  <c r="AP66" i="12"/>
  <c r="AP183" i="12"/>
  <c r="AP148" i="12"/>
  <c r="AP177" i="12"/>
  <c r="AP175" i="12"/>
  <c r="AP215" i="12"/>
  <c r="AP84" i="12"/>
  <c r="AP19" i="12"/>
  <c r="AP149" i="12"/>
  <c r="AP6" i="12"/>
  <c r="AP80" i="12"/>
  <c r="AP216" i="12"/>
  <c r="AP151" i="12"/>
  <c r="AP214" i="12"/>
  <c r="AP218" i="12"/>
  <c r="AP139" i="12"/>
  <c r="AP199" i="12"/>
  <c r="AP174" i="12"/>
  <c r="AP37" i="12"/>
  <c r="AP24" i="12"/>
  <c r="AP209" i="12"/>
  <c r="AP118" i="12"/>
  <c r="AP86" i="12"/>
  <c r="AP125" i="12"/>
  <c r="AP56" i="12"/>
  <c r="AP158" i="12"/>
  <c r="AP10" i="12"/>
  <c r="AP235" i="12"/>
  <c r="AP22" i="12"/>
  <c r="AP12" i="12"/>
  <c r="AP83" i="12"/>
  <c r="AP141" i="12"/>
  <c r="AP4" i="12"/>
  <c r="AP91" i="12"/>
  <c r="AP180" i="12"/>
  <c r="AP88" i="12"/>
  <c r="AP115" i="12"/>
  <c r="AP234" i="12"/>
  <c r="AP69" i="12"/>
  <c r="AP62" i="12"/>
  <c r="AP145" i="12"/>
  <c r="AP240" i="12"/>
  <c r="AP140" i="12"/>
  <c r="AP75" i="12"/>
  <c r="AP26" i="12"/>
  <c r="AP60" i="12"/>
  <c r="AP171" i="12"/>
  <c r="AP105" i="12"/>
  <c r="AP129" i="12"/>
  <c r="AP101" i="12"/>
  <c r="BH110" i="12"/>
  <c r="AP107" i="12"/>
  <c r="AP154" i="12"/>
  <c r="AP206" i="12"/>
  <c r="AP130" i="12"/>
  <c r="AP222" i="12"/>
  <c r="AP47" i="12"/>
  <c r="AP11" i="12"/>
  <c r="AP194" i="12"/>
  <c r="AP207" i="12"/>
  <c r="AP51" i="12"/>
  <c r="AP230" i="12"/>
  <c r="AP166" i="12"/>
  <c r="AP68" i="12"/>
  <c r="AP73" i="12"/>
  <c r="AP45" i="12"/>
  <c r="AP21" i="12"/>
  <c r="AP103" i="12"/>
  <c r="AP44" i="12"/>
  <c r="AP185" i="12"/>
  <c r="AP137" i="12"/>
  <c r="AP231" i="12"/>
  <c r="AP58" i="12"/>
  <c r="BH74" i="12"/>
  <c r="AP190" i="12"/>
  <c r="AP159" i="12"/>
  <c r="AP205" i="12"/>
  <c r="AP150" i="12"/>
  <c r="AP204" i="12"/>
  <c r="AP196" i="12"/>
  <c r="AP156" i="12"/>
  <c r="AP38" i="12"/>
  <c r="AP224" i="12"/>
  <c r="AP28" i="12"/>
  <c r="AP155" i="12"/>
  <c r="AP112" i="12"/>
  <c r="AP228" i="12"/>
  <c r="AP52" i="12"/>
  <c r="AP212" i="12"/>
  <c r="AP227" i="12"/>
  <c r="AP113" i="12"/>
  <c r="AP13" i="12"/>
  <c r="AP119" i="12"/>
  <c r="AP93" i="12"/>
  <c r="AP120" i="12"/>
  <c r="AP46" i="12"/>
  <c r="AP41" i="12"/>
  <c r="AP219" i="12"/>
  <c r="AP241" i="12"/>
  <c r="AP133" i="12"/>
  <c r="AP15" i="12"/>
  <c r="AP163" i="12"/>
  <c r="AP49" i="12"/>
  <c r="AP42" i="12"/>
  <c r="AP87" i="12"/>
  <c r="AP36" i="12"/>
  <c r="AP211" i="12"/>
  <c r="AP110" i="12"/>
  <c r="AP98" i="12"/>
  <c r="BH45" i="12"/>
  <c r="AT126" i="12"/>
  <c r="BH94" i="12"/>
  <c r="AT6" i="12"/>
  <c r="BH32" i="12"/>
  <c r="AT221" i="12"/>
  <c r="BH153" i="12"/>
  <c r="BH19" i="12"/>
  <c r="BH130" i="12"/>
  <c r="AT85" i="12"/>
  <c r="AT70" i="12"/>
  <c r="AS135" i="12"/>
  <c r="BD25" i="12"/>
  <c r="AT229" i="12"/>
  <c r="AT138" i="12"/>
  <c r="AT208" i="12"/>
  <c r="AS10" i="12"/>
  <c r="AT185" i="12"/>
  <c r="AT43" i="12"/>
  <c r="AT177" i="12"/>
  <c r="AS35" i="12"/>
  <c r="AT67" i="12"/>
  <c r="AT41" i="12"/>
  <c r="AT202" i="12"/>
  <c r="AT44" i="12"/>
  <c r="AT154" i="12"/>
  <c r="AT63" i="12"/>
  <c r="AS158" i="12"/>
  <c r="AT118" i="12"/>
  <c r="AT45" i="12"/>
  <c r="AT100" i="12"/>
  <c r="AT22" i="12"/>
  <c r="AT156" i="12"/>
  <c r="AT205" i="12"/>
  <c r="AS5" i="12"/>
  <c r="AS143" i="12"/>
  <c r="BH62" i="12"/>
  <c r="BH141" i="12"/>
  <c r="AT196" i="12"/>
  <c r="BH212" i="12"/>
  <c r="AT38" i="12"/>
  <c r="BH42" i="12"/>
  <c r="BH21" i="12"/>
  <c r="AT14" i="12"/>
  <c r="BH172" i="12"/>
  <c r="AT136" i="12"/>
  <c r="AT60" i="12"/>
  <c r="AT184" i="12"/>
  <c r="AT55" i="12"/>
  <c r="AT99" i="12"/>
  <c r="AT241" i="12"/>
  <c r="AT101" i="12"/>
  <c r="AT180" i="12"/>
  <c r="AT37" i="12"/>
  <c r="AT115" i="12"/>
  <c r="AT234" i="12"/>
  <c r="AT79" i="12"/>
  <c r="AT12" i="12"/>
  <c r="AT57" i="12"/>
  <c r="AT81" i="12"/>
  <c r="AT169" i="12"/>
  <c r="AT238" i="12"/>
  <c r="AT92" i="12"/>
  <c r="AT110" i="12"/>
  <c r="AT155" i="12"/>
  <c r="AT141" i="12"/>
  <c r="AT49" i="12"/>
  <c r="AT9" i="12"/>
  <c r="AT212" i="12"/>
  <c r="AT72" i="12"/>
  <c r="AT131" i="12"/>
  <c r="AT220" i="12"/>
  <c r="AT122" i="12"/>
  <c r="AT74" i="12"/>
  <c r="AT39" i="12"/>
  <c r="AT237" i="12"/>
  <c r="AT114" i="12"/>
  <c r="AT58" i="12"/>
  <c r="AT218" i="12"/>
  <c r="AT139" i="12"/>
  <c r="AT211" i="12"/>
  <c r="AT35" i="12"/>
  <c r="AT97" i="12"/>
  <c r="AT152" i="12"/>
  <c r="AT98" i="12"/>
  <c r="AT233" i="12"/>
  <c r="AT89" i="12"/>
  <c r="AT235" i="12"/>
  <c r="AT195" i="12"/>
  <c r="AT201" i="12"/>
  <c r="AT15" i="12"/>
  <c r="AT144" i="12"/>
  <c r="AT52" i="12"/>
  <c r="AT108" i="12"/>
  <c r="AT137" i="12"/>
  <c r="AT153" i="12"/>
  <c r="AT19" i="12"/>
  <c r="AT104" i="12"/>
  <c r="AT222" i="12"/>
  <c r="AT16" i="12"/>
  <c r="AT32" i="12"/>
  <c r="AT198" i="12"/>
  <c r="AT175" i="12"/>
  <c r="AT78" i="12"/>
  <c r="AT190" i="12"/>
  <c r="AT219" i="12"/>
  <c r="AT46" i="12"/>
  <c r="AT134" i="12"/>
  <c r="AT116" i="12"/>
  <c r="AT91" i="12"/>
  <c r="AT186" i="12"/>
  <c r="AT176" i="12"/>
  <c r="AT121" i="12"/>
  <c r="AT82" i="12"/>
  <c r="AT109" i="12"/>
  <c r="AT87" i="12"/>
  <c r="AT51" i="12"/>
  <c r="AT210" i="12"/>
  <c r="AT23" i="12"/>
  <c r="AT18" i="12"/>
  <c r="AT26" i="12"/>
  <c r="AT27" i="12"/>
  <c r="AT129" i="12"/>
  <c r="AT172" i="12"/>
  <c r="AT192" i="12"/>
  <c r="AT167" i="12"/>
  <c r="AT157" i="12"/>
  <c r="AT166" i="12"/>
  <c r="BH223" i="12"/>
  <c r="AT11" i="12"/>
  <c r="AS229" i="12"/>
  <c r="AS153" i="12"/>
  <c r="AS18" i="12"/>
  <c r="AS80" i="12"/>
  <c r="AS24" i="12"/>
  <c r="AS161" i="12"/>
  <c r="AS183" i="12"/>
  <c r="AS25" i="12"/>
  <c r="AS91" i="12"/>
  <c r="AS65" i="12"/>
  <c r="AS176" i="12"/>
  <c r="AS108" i="12"/>
  <c r="AS170" i="12"/>
  <c r="AS47" i="12"/>
  <c r="AS101" i="12"/>
  <c r="AT56" i="12"/>
  <c r="AT54" i="12"/>
  <c r="AT111" i="12"/>
  <c r="AT200" i="12"/>
  <c r="AT31" i="12"/>
  <c r="AT61" i="12"/>
  <c r="AT160" i="12"/>
  <c r="AT119" i="12"/>
  <c r="AT163" i="12"/>
  <c r="AT206" i="12"/>
  <c r="AT183" i="12"/>
  <c r="AT90" i="12"/>
  <c r="AT179" i="12"/>
  <c r="AT162" i="12"/>
  <c r="AT216" i="12"/>
  <c r="AT24" i="12"/>
  <c r="AT224" i="12"/>
  <c r="AT159" i="12"/>
  <c r="AT28" i="12"/>
  <c r="AT68" i="12"/>
  <c r="AT182" i="12"/>
  <c r="AT170" i="12"/>
  <c r="AT83" i="12"/>
  <c r="AT174" i="12"/>
  <c r="BH47" i="12"/>
  <c r="BH81" i="12"/>
  <c r="BH148" i="12"/>
  <c r="BH161" i="12"/>
  <c r="AO178" i="12"/>
  <c r="AO127" i="12"/>
  <c r="AT123" i="12"/>
  <c r="AT193" i="12"/>
  <c r="AT181" i="12"/>
  <c r="AT69" i="12"/>
  <c r="AT84" i="12"/>
  <c r="AT151" i="12"/>
  <c r="AT25" i="12"/>
  <c r="AT48" i="12"/>
  <c r="AT145" i="12"/>
  <c r="AT213" i="12"/>
  <c r="AT197" i="12"/>
  <c r="AT231" i="12"/>
  <c r="AT7" i="12"/>
  <c r="AT125" i="12"/>
  <c r="AT189" i="12"/>
  <c r="AT10" i="12"/>
  <c r="AT188" i="12"/>
  <c r="AT240" i="12"/>
  <c r="AT76" i="12"/>
  <c r="AT133" i="12"/>
  <c r="AT66" i="12"/>
  <c r="AT150" i="12"/>
  <c r="AT65" i="12"/>
  <c r="AT40" i="12"/>
  <c r="AT171" i="12"/>
  <c r="BH120" i="12"/>
  <c r="BH195" i="12"/>
  <c r="BH115" i="12"/>
  <c r="BH4" i="12"/>
  <c r="AO14" i="12"/>
  <c r="AO235" i="12"/>
  <c r="AT209" i="12"/>
  <c r="AT73" i="12"/>
  <c r="AT146" i="12"/>
  <c r="AT47" i="12"/>
  <c r="AT53" i="12"/>
  <c r="AT158" i="12"/>
  <c r="AT102" i="12"/>
  <c r="AT113" i="12"/>
  <c r="AT128" i="12"/>
  <c r="AT71" i="12"/>
  <c r="AT149" i="12"/>
  <c r="AT239" i="12"/>
  <c r="AT130" i="12"/>
  <c r="AT105" i="12"/>
  <c r="AT59" i="12"/>
  <c r="AT64" i="12"/>
  <c r="AT62" i="12"/>
  <c r="AT142" i="12"/>
  <c r="AT217" i="12"/>
  <c r="AT8" i="12"/>
  <c r="AT135" i="12"/>
  <c r="AT161" i="12"/>
  <c r="AT227" i="12"/>
  <c r="AT143" i="12"/>
  <c r="AT3" i="12"/>
  <c r="BH200" i="12"/>
  <c r="BH144" i="12"/>
  <c r="BH43" i="12"/>
  <c r="BH137" i="12"/>
  <c r="AO35" i="12"/>
  <c r="AQ149" i="12"/>
  <c r="AT204" i="12"/>
  <c r="AT148" i="12"/>
  <c r="AT29" i="12"/>
  <c r="AT36" i="12"/>
  <c r="AT207" i="12"/>
  <c r="AT120" i="12"/>
  <c r="AT132" i="12"/>
  <c r="AT187" i="12"/>
  <c r="AT77" i="12"/>
  <c r="AT199" i="12"/>
  <c r="AT17" i="12"/>
  <c r="AT226" i="12"/>
  <c r="AT178" i="12"/>
  <c r="AT225" i="12"/>
  <c r="AT96" i="12"/>
  <c r="AT214" i="12"/>
  <c r="AT34" i="12"/>
  <c r="AT165" i="12"/>
  <c r="AT117" i="12"/>
  <c r="AT86" i="12"/>
  <c r="AT42" i="12"/>
  <c r="AT228" i="12"/>
  <c r="AT168" i="12"/>
  <c r="AT230" i="12"/>
  <c r="AT88" i="12"/>
  <c r="BH123" i="12"/>
  <c r="BH228" i="12"/>
  <c r="BH156" i="12"/>
  <c r="AO68" i="12"/>
  <c r="AO237" i="12"/>
  <c r="AQ168" i="12"/>
  <c r="AS127" i="12"/>
  <c r="AS187" i="12"/>
  <c r="AS192" i="12"/>
  <c r="AS69" i="12"/>
  <c r="AS160" i="12"/>
  <c r="AT127" i="12"/>
  <c r="AT21" i="12"/>
  <c r="AT80" i="12"/>
  <c r="AT106" i="12"/>
  <c r="AT215" i="12"/>
  <c r="AT112" i="12"/>
  <c r="AT75" i="12"/>
  <c r="AT173" i="12"/>
  <c r="BH220" i="12"/>
  <c r="BH57" i="12"/>
  <c r="BH70" i="12"/>
  <c r="BH79" i="12"/>
  <c r="BH155" i="12"/>
  <c r="BH15" i="12"/>
  <c r="BH158" i="12"/>
  <c r="AO203" i="12"/>
  <c r="AO126" i="12"/>
  <c r="AO130" i="12"/>
  <c r="AO116" i="12"/>
  <c r="AQ89" i="12"/>
  <c r="AO179" i="12"/>
  <c r="AT203" i="12"/>
  <c r="AT4" i="12"/>
  <c r="AT194" i="12"/>
  <c r="AT2" i="12"/>
  <c r="AT164" i="12"/>
  <c r="AT107" i="12"/>
  <c r="AT30" i="12"/>
  <c r="BH111" i="12"/>
  <c r="BH73" i="12"/>
  <c r="BH22" i="12"/>
  <c r="BH178" i="12"/>
  <c r="BH51" i="12"/>
  <c r="BH149" i="12"/>
  <c r="BH198" i="12"/>
  <c r="BH160" i="12"/>
  <c r="AO97" i="12"/>
  <c r="AO236" i="12"/>
  <c r="AO139" i="12"/>
  <c r="AY216" i="12"/>
  <c r="AT13" i="12"/>
  <c r="AT223" i="12"/>
  <c r="AT191" i="12"/>
  <c r="AT93" i="12"/>
  <c r="AT20" i="12"/>
  <c r="AT124" i="12"/>
  <c r="AT33" i="12"/>
  <c r="AT236" i="12"/>
  <c r="BH187" i="12"/>
  <c r="BH229" i="12"/>
  <c r="BH154" i="12"/>
  <c r="BH87" i="12"/>
  <c r="BH75" i="12"/>
  <c r="BH78" i="12"/>
  <c r="BH143" i="12"/>
  <c r="BH116" i="12"/>
  <c r="AO78" i="12"/>
  <c r="AO86" i="12"/>
  <c r="AO173" i="12"/>
  <c r="AQ197" i="12"/>
  <c r="AO55" i="12"/>
  <c r="AT5" i="12"/>
  <c r="AT94" i="12"/>
  <c r="AT147" i="12"/>
  <c r="AT103" i="12"/>
  <c r="AT140" i="12"/>
  <c r="AT50" i="12"/>
  <c r="AT232" i="12"/>
  <c r="BH89" i="12"/>
  <c r="BH133" i="12"/>
  <c r="BH12" i="12"/>
  <c r="BH121" i="12"/>
  <c r="BH175" i="12"/>
  <c r="BH37" i="12"/>
  <c r="AO107" i="12"/>
  <c r="AO132" i="12"/>
  <c r="AO13" i="12"/>
  <c r="AO227" i="12"/>
  <c r="AQ110" i="12"/>
  <c r="AO24" i="12"/>
  <c r="AO61" i="12"/>
  <c r="AO56" i="12"/>
  <c r="AO194" i="12"/>
  <c r="AO105" i="12"/>
  <c r="AO191" i="12"/>
  <c r="AO212" i="12"/>
  <c r="AY106" i="12"/>
  <c r="AQ210" i="12"/>
  <c r="AQ187" i="12"/>
  <c r="AQ95" i="12"/>
  <c r="AO9" i="12"/>
  <c r="AO201" i="12"/>
  <c r="AO81" i="12"/>
  <c r="AO143" i="12"/>
  <c r="AO36" i="12"/>
  <c r="AO195" i="12"/>
  <c r="AY9" i="12"/>
  <c r="AQ38" i="12"/>
  <c r="AQ14" i="12"/>
  <c r="AQ84" i="12"/>
  <c r="AO31" i="12"/>
  <c r="AO42" i="12"/>
  <c r="AO37" i="12"/>
  <c r="AO156" i="12"/>
  <c r="AO192" i="12"/>
  <c r="AO4" i="12"/>
  <c r="AQ182" i="12"/>
  <c r="AQ164" i="12"/>
  <c r="AQ229" i="12"/>
  <c r="AO129" i="12"/>
  <c r="AO159" i="12"/>
  <c r="AO102" i="12"/>
  <c r="AO202" i="12"/>
  <c r="AO113" i="12"/>
  <c r="AO146" i="12"/>
  <c r="AO27" i="12"/>
  <c r="AO91" i="12"/>
  <c r="AQ28" i="12"/>
  <c r="AQ56" i="12"/>
  <c r="AQ185" i="12"/>
  <c r="AO172" i="12"/>
  <c r="AO142" i="12"/>
  <c r="AO160" i="12"/>
  <c r="AO70" i="12"/>
  <c r="AO23" i="12"/>
  <c r="AO110" i="12"/>
  <c r="AQ59" i="12"/>
  <c r="AQ60" i="12"/>
  <c r="AQ102" i="12"/>
  <c r="AO11" i="12"/>
  <c r="AO180" i="12"/>
  <c r="AO46" i="12"/>
  <c r="AO117" i="12"/>
  <c r="AO164" i="12"/>
  <c r="AO221" i="12"/>
  <c r="AY8" i="12"/>
  <c r="AQ176" i="12"/>
  <c r="AQ80" i="12"/>
  <c r="AQ8" i="12"/>
  <c r="AY109" i="12"/>
  <c r="AY183" i="12"/>
  <c r="AY161" i="12"/>
  <c r="AY182" i="12"/>
  <c r="AY221" i="12"/>
  <c r="AY48" i="12"/>
  <c r="AY125" i="12"/>
  <c r="AY190" i="12"/>
  <c r="AY196" i="12"/>
  <c r="AY178" i="12"/>
  <c r="AY113" i="12"/>
  <c r="AY152" i="12"/>
  <c r="AY89" i="12"/>
  <c r="AO75" i="12"/>
  <c r="AY214" i="12"/>
  <c r="AY241" i="12"/>
  <c r="AY24" i="12"/>
  <c r="AY112" i="12"/>
  <c r="AQ49" i="12"/>
  <c r="AQ54" i="12"/>
  <c r="AQ217" i="12"/>
  <c r="AQ129" i="12"/>
  <c r="AY54" i="12"/>
  <c r="AY128" i="12"/>
  <c r="AY60" i="12"/>
  <c r="AY146" i="12"/>
  <c r="AY63" i="12"/>
  <c r="AQ111" i="12"/>
  <c r="AQ19" i="12"/>
  <c r="AQ72" i="12"/>
  <c r="AQ237" i="12"/>
  <c r="AY158" i="12"/>
  <c r="AY185" i="12"/>
  <c r="AS16" i="12"/>
  <c r="AS11" i="12"/>
  <c r="AS42" i="12"/>
  <c r="AS139" i="12"/>
  <c r="AS96" i="12"/>
  <c r="AS76" i="12"/>
  <c r="AS175" i="12"/>
  <c r="AS209" i="12"/>
  <c r="AS78" i="12"/>
  <c r="AS146" i="12"/>
  <c r="AS226" i="12"/>
  <c r="AS236" i="12"/>
  <c r="AS61" i="12"/>
  <c r="AS197" i="12"/>
  <c r="AS241" i="12"/>
  <c r="AS38" i="12"/>
  <c r="AS121" i="12"/>
  <c r="AS7" i="12"/>
  <c r="AS89" i="12"/>
  <c r="AS14" i="12"/>
  <c r="AS222" i="12"/>
  <c r="AS105" i="12"/>
  <c r="AS28" i="12"/>
  <c r="AS133" i="12"/>
  <c r="AS240" i="12"/>
  <c r="AS114" i="12"/>
  <c r="AS52" i="12"/>
  <c r="AS62" i="12"/>
  <c r="AS48" i="12"/>
  <c r="AS74" i="12"/>
  <c r="AS193" i="12"/>
  <c r="AS141" i="12"/>
  <c r="AS126" i="12"/>
  <c r="AS189" i="12"/>
  <c r="AS131" i="12"/>
  <c r="AS191" i="12"/>
  <c r="AS117" i="12"/>
  <c r="AS201" i="12"/>
  <c r="AS162" i="12"/>
  <c r="AS79" i="12"/>
  <c r="AS70" i="12"/>
  <c r="AS145" i="12"/>
  <c r="AS132" i="12"/>
  <c r="AS196" i="12"/>
  <c r="AS9" i="12"/>
  <c r="AS29" i="12"/>
  <c r="AS92" i="12"/>
  <c r="AS215" i="12"/>
  <c r="AS86" i="12"/>
  <c r="AS2" i="12"/>
  <c r="AS211" i="12"/>
  <c r="AS172" i="12"/>
  <c r="AS239" i="12"/>
  <c r="AS216" i="12"/>
  <c r="AS231" i="12"/>
  <c r="AS130" i="12"/>
  <c r="AS84" i="12"/>
  <c r="AS177" i="12"/>
  <c r="AS110" i="12"/>
  <c r="AS106" i="12"/>
  <c r="AS111" i="12"/>
  <c r="AS210" i="12"/>
  <c r="AS195" i="12"/>
  <c r="AS43" i="12"/>
  <c r="AS4" i="12"/>
  <c r="AS198" i="12"/>
  <c r="AS32" i="12"/>
  <c r="AS37" i="12"/>
  <c r="AS182" i="12"/>
  <c r="AS54" i="12"/>
  <c r="AS99" i="12"/>
  <c r="AS207" i="12"/>
  <c r="AS237" i="12"/>
  <c r="AS148" i="12"/>
  <c r="AS156" i="12"/>
  <c r="AS93" i="12"/>
  <c r="AS125" i="12"/>
  <c r="AS190" i="12"/>
  <c r="AS225" i="12"/>
  <c r="AS120" i="12"/>
  <c r="AS144" i="12"/>
  <c r="AS97" i="12"/>
  <c r="AS6" i="12"/>
  <c r="AS55" i="12"/>
  <c r="AS21" i="12"/>
  <c r="AS66" i="12"/>
  <c r="AS234" i="12"/>
  <c r="AS73" i="12"/>
  <c r="AS27" i="12"/>
  <c r="AS71" i="12"/>
  <c r="AS218" i="12"/>
  <c r="AS204" i="12"/>
  <c r="AS166" i="12"/>
  <c r="AS3" i="12"/>
  <c r="AS157" i="12"/>
  <c r="AS57" i="12"/>
  <c r="AS20" i="12"/>
  <c r="AS140" i="12"/>
  <c r="AS168" i="12"/>
  <c r="AS53" i="12"/>
  <c r="AS77" i="12"/>
  <c r="AS41" i="12"/>
  <c r="AS109" i="12"/>
  <c r="AS13" i="12"/>
  <c r="AS26" i="12"/>
  <c r="AS17" i="12"/>
  <c r="AS116" i="12"/>
  <c r="AS8" i="12"/>
  <c r="AS124" i="12"/>
  <c r="AS212" i="12"/>
  <c r="AS165" i="12"/>
  <c r="AS49" i="12"/>
  <c r="AS50" i="12"/>
  <c r="AS167" i="12"/>
  <c r="AS100" i="12"/>
  <c r="AS12" i="12"/>
  <c r="AS75" i="12"/>
  <c r="AS150" i="12"/>
  <c r="AS224" i="12"/>
  <c r="AS134" i="12"/>
  <c r="AS63" i="12"/>
  <c r="AS30" i="12"/>
  <c r="AS164" i="12"/>
  <c r="AS122" i="12"/>
  <c r="AS219" i="12"/>
  <c r="AS184" i="12"/>
  <c r="AS95" i="12"/>
  <c r="AS33" i="12"/>
  <c r="AS186" i="12"/>
  <c r="AS115" i="12"/>
  <c r="AS208" i="12"/>
  <c r="AS227" i="12"/>
  <c r="AS151" i="12"/>
  <c r="AS152" i="12"/>
  <c r="AS163" i="12"/>
  <c r="AS40" i="12"/>
  <c r="AS94" i="12"/>
  <c r="AS180" i="12"/>
  <c r="AS22" i="12"/>
  <c r="AS213" i="12"/>
  <c r="AS142" i="12"/>
  <c r="AS34" i="12"/>
  <c r="AS220" i="12"/>
  <c r="AS169" i="12"/>
  <c r="AS179" i="12"/>
  <c r="AS58" i="12"/>
  <c r="AS36" i="12"/>
  <c r="AS59" i="12"/>
  <c r="AS51" i="12"/>
  <c r="AS230" i="12"/>
  <c r="AS235" i="12"/>
  <c r="AS149" i="12"/>
  <c r="AS81" i="12"/>
  <c r="AS181" i="12"/>
  <c r="AS228" i="12"/>
  <c r="AS83" i="12"/>
  <c r="AS123" i="12"/>
  <c r="AS39" i="12"/>
  <c r="AS174" i="12"/>
  <c r="AS155" i="12"/>
  <c r="AS113" i="12"/>
  <c r="AS60" i="12"/>
  <c r="AS103" i="12"/>
  <c r="AS171" i="12"/>
  <c r="AS85" i="12"/>
  <c r="AS19" i="12"/>
  <c r="AS238" i="12"/>
  <c r="AS188" i="12"/>
  <c r="AS223" i="12"/>
  <c r="AS98" i="12"/>
  <c r="AS203" i="12"/>
  <c r="AS82" i="12"/>
  <c r="AS72" i="12"/>
  <c r="AS233" i="12"/>
  <c r="AS138" i="12"/>
  <c r="AS104" i="12"/>
  <c r="AS44" i="12"/>
  <c r="AS136" i="12"/>
  <c r="AS68" i="12"/>
  <c r="AS200" i="12"/>
  <c r="AS88" i="12"/>
  <c r="AS147" i="12"/>
  <c r="AS119" i="12"/>
  <c r="AS202" i="12"/>
  <c r="AS232" i="12"/>
  <c r="AS159" i="12"/>
  <c r="AS217" i="12"/>
  <c r="AS214" i="12"/>
  <c r="AS206" i="12"/>
  <c r="AS87" i="12"/>
  <c r="AS129" i="12"/>
  <c r="AS173" i="12"/>
  <c r="AS205" i="12"/>
  <c r="AS64" i="12"/>
  <c r="AS128" i="12"/>
  <c r="AS23" i="12"/>
  <c r="AS178" i="12"/>
  <c r="AS199" i="12"/>
  <c r="AS107" i="12"/>
  <c r="AS56" i="12"/>
  <c r="AS185" i="12"/>
  <c r="AS90" i="12"/>
  <c r="AS45" i="12"/>
  <c r="AS112" i="12"/>
  <c r="AS15" i="12"/>
  <c r="AS118" i="12"/>
  <c r="AS154" i="12"/>
  <c r="AS67" i="12"/>
  <c r="AS194" i="12"/>
  <c r="AY74" i="12"/>
  <c r="AY180" i="12"/>
  <c r="AY59" i="12"/>
  <c r="AY46" i="12"/>
  <c r="AY44" i="12"/>
  <c r="AY58" i="12"/>
  <c r="AY83" i="12"/>
  <c r="AQ103" i="12"/>
  <c r="AQ82" i="12"/>
  <c r="AQ65" i="12"/>
  <c r="AQ30" i="12"/>
  <c r="AQ109" i="12"/>
  <c r="AQ46" i="12"/>
  <c r="AQ203" i="12"/>
  <c r="AY102" i="12"/>
  <c r="AY154" i="12"/>
  <c r="AY39" i="12"/>
  <c r="AY91" i="12"/>
  <c r="AY184" i="12"/>
  <c r="AY31" i="12"/>
  <c r="AY233" i="12"/>
  <c r="AQ31" i="12"/>
  <c r="AQ239" i="12"/>
  <c r="AQ78" i="12"/>
  <c r="AQ238" i="12"/>
  <c r="AQ220" i="12"/>
  <c r="AQ174" i="12"/>
  <c r="AY195" i="12"/>
  <c r="AY70" i="12"/>
  <c r="AY171" i="12"/>
  <c r="AY23" i="12"/>
  <c r="AY16" i="12"/>
  <c r="AY108" i="12"/>
  <c r="AY206" i="12"/>
  <c r="AY40" i="12"/>
  <c r="AQ27" i="12"/>
  <c r="AQ98" i="12"/>
  <c r="AQ24" i="12"/>
  <c r="AQ51" i="12"/>
  <c r="AQ232" i="12"/>
  <c r="AQ151" i="12"/>
  <c r="AQ96" i="12"/>
  <c r="AY186" i="12"/>
  <c r="AY141" i="12"/>
  <c r="AY103" i="12"/>
  <c r="AY175" i="12"/>
  <c r="AY14" i="12"/>
  <c r="AY203" i="12"/>
  <c r="AQ226" i="12"/>
  <c r="AQ127" i="12"/>
  <c r="AQ67" i="12"/>
  <c r="AQ92" i="12"/>
  <c r="AQ112" i="12"/>
  <c r="AQ7" i="12"/>
  <c r="BA41" i="12"/>
  <c r="BA202" i="12"/>
  <c r="BA199" i="12"/>
  <c r="BA223" i="12"/>
  <c r="BA83" i="12"/>
  <c r="BA148" i="12"/>
  <c r="BA177" i="12"/>
  <c r="BA104" i="12"/>
  <c r="BA124" i="12"/>
  <c r="BA44" i="12"/>
  <c r="BD194" i="12"/>
  <c r="BD165" i="12"/>
  <c r="BD223" i="12"/>
  <c r="BD16" i="12"/>
  <c r="BD184" i="12"/>
  <c r="BD192" i="12"/>
  <c r="BD195" i="12"/>
  <c r="BD103" i="12"/>
  <c r="BD241" i="12"/>
  <c r="BD225" i="12"/>
  <c r="BD22" i="12"/>
  <c r="BD185" i="12"/>
  <c r="BD116" i="12"/>
  <c r="BD174" i="12"/>
  <c r="BD137" i="12"/>
  <c r="BD191" i="12"/>
  <c r="BD233" i="12"/>
  <c r="BD237" i="12"/>
  <c r="BD99" i="12"/>
  <c r="BD148" i="12"/>
  <c r="BD155" i="12"/>
  <c r="BD176" i="12"/>
  <c r="BD109" i="12"/>
  <c r="BB72" i="12"/>
  <c r="BD224" i="12"/>
  <c r="BD62" i="12"/>
  <c r="BD12" i="12"/>
  <c r="BD104" i="12"/>
  <c r="BD41" i="12"/>
  <c r="BD45" i="12"/>
  <c r="BB101" i="12"/>
  <c r="BB186" i="12"/>
  <c r="BB148" i="12"/>
  <c r="BB161" i="12"/>
  <c r="BB103" i="12"/>
  <c r="BD145" i="12"/>
  <c r="BD47" i="12"/>
  <c r="BD75" i="12"/>
  <c r="BD163" i="12"/>
  <c r="BD63" i="12"/>
  <c r="BD65" i="12"/>
  <c r="BD197" i="12"/>
  <c r="BD20" i="12"/>
  <c r="BD92" i="12"/>
  <c r="BD84" i="12"/>
  <c r="BD40" i="12"/>
  <c r="BD35" i="12"/>
  <c r="BD141" i="12"/>
  <c r="BD80" i="12"/>
  <c r="BD70" i="12"/>
  <c r="BD177" i="12"/>
  <c r="BD189" i="12"/>
  <c r="BD73" i="12"/>
  <c r="BD179" i="12"/>
  <c r="BD156" i="12"/>
  <c r="BD105" i="12"/>
  <c r="BD202" i="12"/>
  <c r="BD112" i="12"/>
  <c r="BD129" i="12"/>
  <c r="BD235" i="12"/>
  <c r="BD123" i="12"/>
  <c r="BD51" i="12"/>
  <c r="BD168" i="12"/>
  <c r="BD142" i="12"/>
  <c r="BD154" i="12"/>
  <c r="BB107" i="12"/>
  <c r="BB203" i="12"/>
  <c r="BB35" i="12"/>
  <c r="BB127" i="12"/>
  <c r="BB215" i="12"/>
  <c r="BB65" i="12"/>
  <c r="BB205" i="12"/>
  <c r="BB171" i="12"/>
  <c r="BB175" i="12"/>
  <c r="BB91" i="12"/>
  <c r="BB145" i="12"/>
  <c r="BB220" i="12"/>
  <c r="BB141" i="12"/>
  <c r="BB165" i="12"/>
  <c r="BB163" i="12"/>
  <c r="BB38" i="12"/>
  <c r="BB111" i="12"/>
  <c r="BB153" i="12"/>
  <c r="BB155" i="12"/>
  <c r="BB116" i="12"/>
  <c r="BB21" i="12"/>
  <c r="BB85" i="12"/>
  <c r="BB231" i="12"/>
  <c r="BB81" i="12"/>
  <c r="BB123" i="12"/>
  <c r="BB170" i="12"/>
  <c r="BB115" i="12"/>
  <c r="BB27" i="12"/>
  <c r="BB76" i="12"/>
  <c r="BB102" i="12"/>
  <c r="BB61" i="12"/>
  <c r="BB187" i="12"/>
  <c r="BB16" i="12"/>
  <c r="BB97" i="12"/>
  <c r="BB119" i="12"/>
  <c r="BB108" i="12"/>
  <c r="BB98" i="12"/>
  <c r="BB149" i="12"/>
  <c r="BB219" i="12"/>
  <c r="BB224" i="12"/>
  <c r="BB104" i="12"/>
  <c r="BB234" i="12"/>
  <c r="BB79" i="12"/>
  <c r="BB46" i="12"/>
  <c r="BB10" i="12"/>
  <c r="BB64" i="12"/>
  <c r="BB192" i="12"/>
  <c r="BB22" i="12"/>
  <c r="BB44" i="12"/>
  <c r="BB120" i="12"/>
  <c r="BB26" i="12"/>
  <c r="BB42" i="12"/>
  <c r="BB237" i="12"/>
  <c r="BB200" i="12"/>
  <c r="BB106" i="12"/>
  <c r="BB129" i="12"/>
  <c r="BB8" i="12"/>
  <c r="BB12" i="12"/>
  <c r="BB138" i="12"/>
  <c r="BB229" i="12"/>
  <c r="BB202" i="12"/>
  <c r="BB59" i="12"/>
  <c r="BB214" i="12"/>
  <c r="BB99" i="12"/>
  <c r="BB194" i="12"/>
  <c r="BB226" i="12"/>
  <c r="BB222" i="12"/>
  <c r="BB88" i="12"/>
  <c r="BB151" i="12"/>
  <c r="BB167" i="12"/>
  <c r="BB36" i="12"/>
  <c r="BB57" i="12"/>
  <c r="BB48" i="12"/>
  <c r="BB37" i="12"/>
  <c r="BB227" i="12"/>
  <c r="BB223" i="12"/>
  <c r="BB213" i="12"/>
  <c r="BB63" i="12"/>
  <c r="BB241" i="12"/>
  <c r="BB179" i="12"/>
  <c r="BB132" i="12"/>
  <c r="BB4" i="12"/>
  <c r="BB19" i="12"/>
  <c r="BB240" i="12"/>
  <c r="BB69" i="12"/>
  <c r="BB178" i="12"/>
  <c r="BB94" i="12"/>
  <c r="BB75" i="12"/>
  <c r="BB47" i="12"/>
  <c r="BB210" i="12"/>
  <c r="BB6" i="12"/>
  <c r="BB126" i="12"/>
  <c r="BB238" i="12"/>
  <c r="BB152" i="12"/>
  <c r="BB68" i="12"/>
  <c r="BB9" i="12"/>
  <c r="BB174" i="12"/>
  <c r="BB150" i="12"/>
  <c r="BB131" i="12"/>
  <c r="BB77" i="12"/>
  <c r="BB54" i="12"/>
  <c r="BB30" i="12"/>
  <c r="BB13" i="12"/>
  <c r="BB118" i="12"/>
  <c r="BB45" i="12"/>
  <c r="BB40" i="12"/>
  <c r="BB197" i="12"/>
  <c r="BB52" i="12"/>
  <c r="BB134" i="12"/>
  <c r="BB166" i="12"/>
  <c r="BB114" i="12"/>
  <c r="BB225" i="12"/>
  <c r="BB53" i="12"/>
  <c r="BB3" i="12"/>
  <c r="BB209" i="12"/>
  <c r="BB154" i="12"/>
  <c r="BB95" i="12"/>
  <c r="BB135" i="12"/>
  <c r="BB133" i="12"/>
  <c r="BB140" i="12"/>
  <c r="BB62" i="12"/>
  <c r="BB190" i="12"/>
  <c r="BB191" i="12"/>
  <c r="BB73" i="12"/>
  <c r="BB67" i="12"/>
  <c r="BB100" i="12"/>
  <c r="BB117" i="12"/>
  <c r="BB236" i="12"/>
  <c r="BB70" i="12"/>
  <c r="BB105" i="12"/>
  <c r="BB168" i="12"/>
  <c r="BB90" i="12"/>
  <c r="BB177" i="12"/>
  <c r="BB2" i="12"/>
  <c r="BB158" i="12"/>
  <c r="BB218" i="12"/>
  <c r="BB216" i="12"/>
  <c r="BB198" i="12"/>
  <c r="BB232" i="12"/>
  <c r="BB34" i="12"/>
  <c r="BB82" i="12"/>
  <c r="BB56" i="12"/>
  <c r="BB39" i="12"/>
  <c r="BB239" i="12"/>
  <c r="BB169" i="12"/>
  <c r="BB143" i="12"/>
  <c r="BB84" i="12"/>
  <c r="BB201" i="12"/>
  <c r="BB31" i="12"/>
  <c r="BB206" i="12"/>
  <c r="BB173" i="12"/>
  <c r="BB83" i="12"/>
  <c r="BB89" i="12"/>
  <c r="BB51" i="12"/>
  <c r="BB24" i="12"/>
  <c r="BB193" i="12"/>
  <c r="BB11" i="12"/>
  <c r="BB41" i="12"/>
  <c r="BB92" i="12"/>
  <c r="BB181" i="12"/>
  <c r="BB211" i="12"/>
  <c r="BB164" i="12"/>
  <c r="BB185" i="12"/>
  <c r="BB124" i="12"/>
  <c r="BB60" i="12"/>
  <c r="BB147" i="12"/>
  <c r="BB144" i="12"/>
  <c r="BB137" i="12"/>
  <c r="BB160" i="12"/>
  <c r="BB176" i="12"/>
  <c r="BB32" i="12"/>
  <c r="BB136" i="12"/>
  <c r="BB55" i="12"/>
  <c r="BB80" i="12"/>
  <c r="BB87" i="12"/>
  <c r="BB130" i="12"/>
  <c r="BB230" i="12"/>
  <c r="BB233" i="12"/>
  <c r="BB128" i="12"/>
  <c r="BB184" i="12"/>
  <c r="BB74" i="12"/>
  <c r="BB212" i="12"/>
  <c r="BB23" i="12"/>
  <c r="BB15" i="12"/>
  <c r="BB58" i="12"/>
  <c r="BB18" i="12"/>
  <c r="BB71" i="12"/>
  <c r="BB17" i="12"/>
  <c r="BB228" i="12"/>
  <c r="BB221" i="12"/>
  <c r="BB125" i="12"/>
  <c r="BB159" i="12"/>
  <c r="BB43" i="12"/>
  <c r="BB188" i="12"/>
  <c r="BB204" i="12"/>
  <c r="BB217" i="12"/>
  <c r="BB139" i="12"/>
  <c r="AO108" i="12"/>
  <c r="AO47" i="12"/>
  <c r="AO185" i="12"/>
  <c r="AO32" i="12"/>
  <c r="AO120" i="12"/>
  <c r="AO233" i="12"/>
  <c r="AO213" i="12"/>
  <c r="AO19" i="12"/>
  <c r="AO80" i="12"/>
  <c r="AO118" i="12"/>
  <c r="AO240" i="12"/>
  <c r="AO112" i="12"/>
  <c r="AO6" i="12"/>
  <c r="AO155" i="12"/>
  <c r="AO69" i="12"/>
  <c r="AO188" i="12"/>
  <c r="AO238" i="12"/>
  <c r="AO26" i="12"/>
  <c r="AO85" i="12"/>
  <c r="AO67" i="12"/>
  <c r="AO63" i="12"/>
  <c r="AO134" i="12"/>
  <c r="AO224" i="12"/>
  <c r="AO198" i="12"/>
  <c r="AO149" i="12"/>
  <c r="AO197" i="12"/>
  <c r="AO239" i="12"/>
  <c r="AO223" i="12"/>
  <c r="AO182" i="12"/>
  <c r="AO100" i="12"/>
  <c r="AO82" i="12"/>
  <c r="AO147" i="12"/>
  <c r="AO83" i="12"/>
  <c r="AO183" i="12"/>
  <c r="AO111" i="12"/>
  <c r="AO38" i="12"/>
  <c r="AO58" i="12"/>
  <c r="AO214" i="12"/>
  <c r="AO76" i="12"/>
  <c r="AO145" i="12"/>
  <c r="AO189" i="12"/>
  <c r="AO52" i="12"/>
  <c r="AO135" i="12"/>
  <c r="AO162" i="12"/>
  <c r="AO151" i="12"/>
  <c r="AO10" i="12"/>
  <c r="AO34" i="12"/>
  <c r="AO217" i="12"/>
  <c r="AO17" i="12"/>
  <c r="AO204" i="12"/>
  <c r="AO230" i="12"/>
  <c r="AO208" i="12"/>
  <c r="AO87" i="12"/>
  <c r="AO22" i="12"/>
  <c r="AO3" i="12"/>
  <c r="AO210" i="12"/>
  <c r="AO2" i="12"/>
  <c r="AO122" i="12"/>
  <c r="AO229" i="12"/>
  <c r="AO177" i="12"/>
  <c r="AO138" i="12"/>
  <c r="AO153" i="12"/>
  <c r="AO193" i="12"/>
  <c r="AO231" i="12"/>
  <c r="AO62" i="12"/>
  <c r="AO48" i="12"/>
  <c r="AO225" i="12"/>
  <c r="AO154" i="12"/>
  <c r="AO161" i="12"/>
  <c r="AO196" i="12"/>
  <c r="AO59" i="12"/>
  <c r="AO219" i="12"/>
  <c r="AO16" i="12"/>
  <c r="AO60" i="12"/>
  <c r="AO15" i="12"/>
  <c r="AO72" i="12"/>
  <c r="AO43" i="12"/>
  <c r="AO106" i="12"/>
  <c r="AO74" i="12"/>
  <c r="AO50" i="12"/>
  <c r="AO228" i="12"/>
  <c r="AO175" i="12"/>
  <c r="AO209" i="12"/>
  <c r="AO199" i="12"/>
  <c r="AO8" i="12"/>
  <c r="AO45" i="12"/>
  <c r="AO54" i="12"/>
  <c r="AO220" i="12"/>
  <c r="AO49" i="12"/>
  <c r="AO64" i="12"/>
  <c r="AO65" i="12"/>
  <c r="AO21" i="12"/>
  <c r="AO144" i="12"/>
  <c r="AO124" i="12"/>
  <c r="AO39" i="12"/>
  <c r="AO216" i="12"/>
  <c r="AO168" i="12"/>
  <c r="AO71" i="12"/>
  <c r="AO95" i="12"/>
  <c r="AO41" i="12"/>
  <c r="AO33" i="12"/>
  <c r="AO211" i="12"/>
  <c r="AO44" i="12"/>
  <c r="AO131" i="12"/>
  <c r="AO5" i="12"/>
  <c r="AO121" i="12"/>
  <c r="AO150" i="12"/>
  <c r="AO141" i="12"/>
  <c r="AO25" i="12"/>
  <c r="AO140" i="12"/>
  <c r="AO136" i="12"/>
  <c r="AO77" i="12"/>
  <c r="AO176" i="12"/>
  <c r="AO115" i="12"/>
  <c r="AO167" i="12"/>
  <c r="AO73" i="12"/>
  <c r="AO98" i="12"/>
  <c r="AO152" i="12"/>
  <c r="AO137" i="12"/>
  <c r="AO90" i="12"/>
  <c r="AO29" i="12"/>
  <c r="AO88" i="12"/>
  <c r="AO163" i="12"/>
  <c r="AO103" i="12"/>
  <c r="AO18" i="12"/>
  <c r="AO186" i="12"/>
  <c r="AO51" i="12"/>
  <c r="AO205" i="12"/>
  <c r="AO170" i="12"/>
  <c r="AO226" i="12"/>
  <c r="AO119" i="12"/>
  <c r="AO101" i="12"/>
  <c r="AO96" i="12"/>
  <c r="AO99" i="12"/>
  <c r="AO174" i="12"/>
  <c r="AO218" i="12"/>
  <c r="AO53" i="12"/>
  <c r="AO7" i="12"/>
  <c r="AO200" i="12"/>
  <c r="AO184" i="12"/>
  <c r="AO181" i="12"/>
  <c r="AO20" i="12"/>
  <c r="AO109" i="12"/>
  <c r="AO207" i="12"/>
  <c r="AO93" i="12"/>
  <c r="AO234" i="12"/>
  <c r="AO104" i="12"/>
  <c r="AO158" i="12"/>
  <c r="AO148" i="12"/>
  <c r="AO66" i="12"/>
  <c r="AO241" i="12"/>
  <c r="AO84" i="12"/>
  <c r="AO123" i="12"/>
  <c r="AO89" i="12"/>
  <c r="AO125" i="12"/>
  <c r="AO79" i="12"/>
  <c r="AO215" i="12"/>
  <c r="AO165" i="12"/>
  <c r="AO157" i="12"/>
  <c r="AO187" i="12"/>
  <c r="AO92" i="12"/>
  <c r="AO232" i="12"/>
  <c r="AO12" i="12"/>
  <c r="AO114" i="12"/>
  <c r="AO171" i="12"/>
  <c r="AO94" i="12"/>
  <c r="AO57" i="12"/>
  <c r="AO166" i="12"/>
  <c r="AO40" i="12"/>
  <c r="AQ122" i="12"/>
  <c r="AQ26" i="12"/>
  <c r="AQ219" i="12"/>
  <c r="AQ205" i="12"/>
  <c r="AQ196" i="12"/>
  <c r="AQ87" i="12"/>
  <c r="AQ144" i="12"/>
  <c r="AQ211" i="12"/>
  <c r="AQ162" i="12"/>
  <c r="AQ3" i="12"/>
  <c r="AQ177" i="12"/>
  <c r="AQ137" i="12"/>
  <c r="AQ181" i="12"/>
  <c r="AQ208" i="12"/>
  <c r="AQ233" i="12"/>
  <c r="AQ104" i="12"/>
  <c r="AQ39" i="12"/>
  <c r="AQ161" i="12"/>
  <c r="AQ4" i="12"/>
  <c r="AQ35" i="12"/>
  <c r="AQ15" i="12"/>
  <c r="AQ183" i="12"/>
  <c r="AQ186" i="12"/>
  <c r="AQ41" i="12"/>
  <c r="AQ115" i="12"/>
  <c r="AQ124" i="12"/>
  <c r="AQ201" i="12"/>
  <c r="AQ74" i="12"/>
  <c r="AQ58" i="12"/>
  <c r="AQ33" i="12"/>
  <c r="AQ189" i="12"/>
  <c r="AQ48" i="12"/>
  <c r="AQ9" i="12"/>
  <c r="AQ36" i="12"/>
  <c r="AQ121" i="12"/>
  <c r="AQ235" i="12"/>
  <c r="AQ57" i="12"/>
  <c r="AQ227" i="12"/>
  <c r="AQ83" i="12"/>
  <c r="AQ158" i="12"/>
  <c r="AQ143" i="12"/>
  <c r="AQ79" i="12"/>
  <c r="AQ76" i="12"/>
  <c r="AQ77" i="12"/>
  <c r="AQ40" i="12"/>
  <c r="AQ224" i="12"/>
  <c r="AQ166" i="12"/>
  <c r="AQ178" i="12"/>
  <c r="AQ223" i="12"/>
  <c r="AQ114" i="12"/>
  <c r="AQ142" i="12"/>
  <c r="AQ101" i="12"/>
  <c r="AQ2" i="12"/>
  <c r="AQ173" i="12"/>
  <c r="AQ120" i="12"/>
  <c r="AQ234" i="12"/>
  <c r="AQ228" i="12"/>
  <c r="AQ194" i="12"/>
  <c r="AQ209" i="12"/>
  <c r="AQ106" i="12"/>
  <c r="AQ218" i="12"/>
  <c r="AQ193" i="12"/>
  <c r="AQ130" i="12"/>
  <c r="AQ152" i="12"/>
  <c r="AQ146" i="12"/>
  <c r="AQ45" i="12"/>
  <c r="AQ231" i="12"/>
  <c r="AQ117" i="12"/>
  <c r="AQ221" i="12"/>
  <c r="AQ153" i="12"/>
  <c r="AQ118" i="12"/>
  <c r="AQ123" i="12"/>
  <c r="AQ132" i="12"/>
  <c r="AQ69" i="12"/>
  <c r="AQ195" i="12"/>
  <c r="AQ13" i="12"/>
  <c r="AQ200" i="12"/>
  <c r="AQ44" i="12"/>
  <c r="AQ116" i="12"/>
  <c r="AQ198" i="12"/>
  <c r="AQ128" i="12"/>
  <c r="AQ97" i="12"/>
  <c r="AQ212" i="12"/>
  <c r="AQ148" i="12"/>
  <c r="AQ125" i="12"/>
  <c r="AQ63" i="12"/>
  <c r="AQ147" i="12"/>
  <c r="AQ175" i="12"/>
  <c r="AQ140" i="12"/>
  <c r="AQ64" i="12"/>
  <c r="AQ163" i="12"/>
  <c r="AQ156" i="12"/>
  <c r="AQ155" i="12"/>
  <c r="AQ12" i="12"/>
  <c r="AQ126" i="12"/>
  <c r="AQ17" i="12"/>
  <c r="AQ113" i="12"/>
  <c r="AQ99" i="12"/>
  <c r="AQ75" i="12"/>
  <c r="AQ93" i="12"/>
  <c r="AQ133" i="12"/>
  <c r="AQ105" i="12"/>
  <c r="AQ172" i="12"/>
  <c r="AQ20" i="12"/>
  <c r="AQ225" i="12"/>
  <c r="AQ21" i="12"/>
  <c r="AQ43" i="12"/>
  <c r="AQ90" i="12"/>
  <c r="AQ145" i="12"/>
  <c r="AQ42" i="12"/>
  <c r="AQ6" i="12"/>
  <c r="AQ23" i="12"/>
  <c r="AQ202" i="12"/>
  <c r="AQ214" i="12"/>
  <c r="AQ16" i="12"/>
  <c r="AQ215" i="12"/>
  <c r="AQ167" i="12"/>
  <c r="AQ204" i="12"/>
  <c r="AQ61" i="12"/>
  <c r="AQ241" i="12"/>
  <c r="AQ230" i="12"/>
  <c r="AQ199" i="12"/>
  <c r="AQ71" i="12"/>
  <c r="AQ94" i="12"/>
  <c r="AQ190" i="12"/>
  <c r="AQ107" i="12"/>
  <c r="AQ141" i="12"/>
  <c r="AQ207" i="12"/>
  <c r="AQ159" i="12"/>
  <c r="AQ85" i="12"/>
  <c r="AQ25" i="12"/>
  <c r="AQ62" i="12"/>
  <c r="AQ191" i="12"/>
  <c r="AQ236" i="12"/>
  <c r="AQ22" i="12"/>
  <c r="AQ32" i="12"/>
  <c r="AQ29" i="12"/>
  <c r="AQ10" i="12"/>
  <c r="AQ192" i="12"/>
  <c r="AQ34" i="12"/>
  <c r="AQ135" i="12"/>
  <c r="AQ47" i="12"/>
  <c r="AQ73" i="12"/>
  <c r="AQ18" i="12"/>
  <c r="AQ50" i="12"/>
  <c r="AQ222" i="12"/>
  <c r="AQ216" i="12"/>
  <c r="AQ55" i="12"/>
  <c r="AQ131" i="12"/>
  <c r="AQ52" i="12"/>
  <c r="AQ165" i="12"/>
  <c r="AQ188" i="12"/>
  <c r="AQ66" i="12"/>
  <c r="AQ171" i="12"/>
  <c r="AQ68" i="12"/>
  <c r="AQ5" i="12"/>
  <c r="AQ169" i="12"/>
  <c r="AQ11" i="12"/>
  <c r="AQ170" i="12"/>
  <c r="AQ91" i="12"/>
  <c r="AQ154" i="12"/>
  <c r="AQ157" i="12"/>
  <c r="AQ240" i="12"/>
  <c r="AQ37" i="12"/>
  <c r="AQ184" i="12"/>
  <c r="AQ100" i="12"/>
  <c r="AQ206" i="12"/>
  <c r="AQ160" i="12"/>
  <c r="AQ81" i="12"/>
  <c r="AQ180" i="12"/>
  <c r="AQ134" i="12"/>
  <c r="AQ53" i="12"/>
  <c r="AQ136" i="12"/>
  <c r="AQ108" i="12"/>
  <c r="AQ179" i="12"/>
  <c r="AQ86" i="12"/>
  <c r="AQ119" i="12"/>
  <c r="AQ70" i="12"/>
  <c r="AQ88" i="12"/>
  <c r="AQ150" i="12"/>
  <c r="BB86" i="12"/>
  <c r="BB28" i="12"/>
  <c r="BB50" i="12"/>
  <c r="BB189" i="12"/>
  <c r="BB183" i="12"/>
  <c r="BB162" i="12"/>
  <c r="BB207" i="12"/>
  <c r="BB146" i="12"/>
  <c r="BB25" i="12"/>
  <c r="BB5" i="12"/>
  <c r="BB172" i="12"/>
  <c r="BB29" i="12"/>
  <c r="BB33" i="12"/>
  <c r="BB156" i="12"/>
  <c r="BB49" i="12"/>
  <c r="BB109" i="12"/>
  <c r="BB196" i="12"/>
  <c r="BB78" i="12"/>
  <c r="BB208" i="12"/>
  <c r="BB7" i="12"/>
  <c r="BB20" i="12"/>
  <c r="BB157" i="12"/>
  <c r="BB121" i="12"/>
  <c r="BB142" i="12"/>
  <c r="BB96" i="12"/>
  <c r="BB199" i="12"/>
  <c r="BB182" i="12"/>
  <c r="BB113" i="12"/>
  <c r="BB110" i="12"/>
  <c r="BB195" i="12"/>
  <c r="BB93" i="12"/>
  <c r="BB112" i="12"/>
  <c r="BB235" i="12"/>
  <c r="BB180" i="12"/>
  <c r="BB122" i="12"/>
  <c r="BB14" i="12"/>
  <c r="BJ194" i="12"/>
  <c r="AX73" i="12"/>
  <c r="BJ44" i="12"/>
  <c r="BD5" i="12"/>
  <c r="BJ155" i="12"/>
  <c r="BD199" i="12"/>
  <c r="AX105" i="12"/>
  <c r="AX89" i="12"/>
  <c r="BJ197" i="12"/>
  <c r="BJ157" i="12"/>
  <c r="BJ83" i="12"/>
  <c r="BJ184" i="12"/>
  <c r="BJ68" i="12"/>
  <c r="AX84" i="12"/>
  <c r="AX166" i="12"/>
  <c r="AX41" i="12"/>
  <c r="AX29" i="12"/>
  <c r="BJ129" i="12"/>
  <c r="BJ146" i="12"/>
  <c r="BJ36" i="12"/>
  <c r="BJ186" i="12"/>
  <c r="AX142" i="12"/>
  <c r="AX51" i="12"/>
  <c r="AX135" i="12"/>
  <c r="AX222" i="12"/>
  <c r="AX126" i="12"/>
  <c r="BJ117" i="12"/>
  <c r="BJ46" i="12"/>
  <c r="BJ226" i="12"/>
  <c r="AX133" i="12"/>
  <c r="AX8" i="12"/>
  <c r="AX103" i="12"/>
  <c r="AX94" i="12"/>
  <c r="AX237" i="12"/>
  <c r="BJ119" i="12"/>
  <c r="BJ109" i="12"/>
  <c r="BJ98" i="12"/>
  <c r="AX158" i="12"/>
  <c r="AX214" i="12"/>
  <c r="AX161" i="12"/>
  <c r="AX82" i="12"/>
  <c r="AX64" i="12"/>
  <c r="BJ52" i="12"/>
  <c r="BJ230" i="12"/>
  <c r="BJ9" i="12"/>
  <c r="BJ16" i="12"/>
  <c r="AX217" i="12"/>
  <c r="AX130" i="12"/>
  <c r="AX185" i="12"/>
  <c r="AX203" i="12"/>
  <c r="BJ217" i="12"/>
  <c r="BJ211" i="12"/>
  <c r="BJ241" i="12"/>
  <c r="BJ229" i="12"/>
  <c r="AX90" i="12"/>
  <c r="AX86" i="12"/>
  <c r="AX141" i="12"/>
  <c r="AX145" i="12"/>
  <c r="BJ53" i="12"/>
  <c r="BJ23" i="12"/>
  <c r="BJ55" i="12"/>
  <c r="BJ86" i="12"/>
  <c r="AX179" i="12"/>
  <c r="AX12" i="12"/>
  <c r="AX219" i="12"/>
  <c r="AX100" i="12"/>
  <c r="AX132" i="12"/>
  <c r="AX223" i="12"/>
  <c r="AX195" i="12"/>
  <c r="AX138" i="12"/>
  <c r="AX148" i="12"/>
  <c r="AX196" i="12"/>
  <c r="AX32" i="12"/>
  <c r="AX45" i="12"/>
  <c r="AX10" i="12"/>
  <c r="AX121" i="12"/>
  <c r="AX213" i="12"/>
  <c r="AX22" i="12"/>
  <c r="AX31" i="12"/>
  <c r="AX63" i="12"/>
  <c r="AX67" i="12"/>
  <c r="AX137" i="12"/>
  <c r="AX176" i="12"/>
  <c r="AX159" i="12"/>
  <c r="AX62" i="12"/>
  <c r="AX192" i="12"/>
  <c r="AX169" i="12"/>
  <c r="AX35" i="12"/>
  <c r="AX152" i="12"/>
  <c r="AX55" i="12"/>
  <c r="AX23" i="12"/>
  <c r="AX113" i="12"/>
  <c r="BJ235" i="12"/>
  <c r="BJ131" i="12"/>
  <c r="BJ8" i="12"/>
  <c r="BJ210" i="12"/>
  <c r="BJ163" i="12"/>
  <c r="BJ113" i="12"/>
  <c r="BJ138" i="12"/>
  <c r="BJ185" i="12"/>
  <c r="BJ54" i="12"/>
  <c r="BJ115" i="12"/>
  <c r="BJ81" i="12"/>
  <c r="BJ77" i="12"/>
  <c r="BJ27" i="12"/>
  <c r="BJ154" i="12"/>
  <c r="BJ159" i="12"/>
  <c r="BJ89" i="12"/>
  <c r="BJ220" i="12"/>
  <c r="BJ4" i="12"/>
  <c r="BJ2" i="12"/>
  <c r="BJ198" i="12"/>
  <c r="BJ45" i="12"/>
  <c r="BJ7" i="12"/>
  <c r="BJ181" i="12"/>
  <c r="BJ183" i="12"/>
  <c r="BJ180" i="12"/>
  <c r="BJ71" i="12"/>
  <c r="BJ141" i="12"/>
  <c r="BJ57" i="12"/>
  <c r="BJ70" i="12"/>
  <c r="BJ61" i="12"/>
  <c r="AX233" i="12"/>
  <c r="AX117" i="12"/>
  <c r="AX181" i="12"/>
  <c r="AX14" i="12"/>
  <c r="AX104" i="12"/>
  <c r="AX127" i="12"/>
  <c r="AX87" i="12"/>
  <c r="AX124" i="12"/>
  <c r="AX49" i="12"/>
  <c r="AX47" i="12"/>
  <c r="AX70" i="12"/>
  <c r="AX46" i="12"/>
  <c r="AX136" i="12"/>
  <c r="AX221" i="12"/>
  <c r="AX172" i="12"/>
  <c r="AX177" i="12"/>
  <c r="AX107" i="12"/>
  <c r="AX146" i="12"/>
  <c r="AX202" i="12"/>
  <c r="AX167" i="12"/>
  <c r="AX74" i="12"/>
  <c r="AX183" i="12"/>
  <c r="AX65" i="12"/>
  <c r="AX231" i="12"/>
  <c r="AX98" i="12"/>
  <c r="AX54" i="12"/>
  <c r="AX115" i="12"/>
  <c r="AX37" i="12"/>
  <c r="AX88" i="12"/>
  <c r="AX180" i="12"/>
  <c r="BJ101" i="12"/>
  <c r="BJ179" i="12"/>
  <c r="BJ195" i="12"/>
  <c r="BJ182" i="12"/>
  <c r="BJ134" i="12"/>
  <c r="BJ139" i="12"/>
  <c r="BJ43" i="12"/>
  <c r="BJ240" i="12"/>
  <c r="BJ222" i="12"/>
  <c r="BJ208" i="12"/>
  <c r="BJ87" i="12"/>
  <c r="BJ187" i="12"/>
  <c r="BJ232" i="12"/>
  <c r="BJ122" i="12"/>
  <c r="BJ239" i="12"/>
  <c r="BJ28" i="12"/>
  <c r="BJ191" i="12"/>
  <c r="BJ48" i="12"/>
  <c r="BJ207" i="12"/>
  <c r="BJ39" i="12"/>
  <c r="BJ151" i="12"/>
  <c r="BJ60" i="12"/>
  <c r="BJ215" i="12"/>
  <c r="BJ123" i="12"/>
  <c r="BJ49" i="12"/>
  <c r="BJ96" i="12"/>
  <c r="BJ106" i="12"/>
  <c r="BJ133" i="12"/>
  <c r="BJ72" i="12"/>
  <c r="BJ219" i="12"/>
  <c r="AX109" i="12"/>
  <c r="AX129" i="12"/>
  <c r="AX50" i="12"/>
  <c r="AX17" i="12"/>
  <c r="AX9" i="12"/>
  <c r="AX18" i="12"/>
  <c r="AX199" i="12"/>
  <c r="AX15" i="12"/>
  <c r="AX68" i="12"/>
  <c r="AX182" i="12"/>
  <c r="AX56" i="12"/>
  <c r="AX3" i="12"/>
  <c r="AX44" i="12"/>
  <c r="AX194" i="12"/>
  <c r="AX160" i="12"/>
  <c r="AX97" i="12"/>
  <c r="AX75" i="12"/>
  <c r="AX218" i="12"/>
  <c r="AX173" i="12"/>
  <c r="AX226" i="12"/>
  <c r="AX28" i="12"/>
  <c r="AX191" i="12"/>
  <c r="AX102" i="12"/>
  <c r="AX164" i="12"/>
  <c r="AX76" i="12"/>
  <c r="AX92" i="12"/>
  <c r="BJ190" i="12"/>
  <c r="BJ64" i="12"/>
  <c r="BJ92" i="12"/>
  <c r="BJ88" i="12"/>
  <c r="BJ227" i="12"/>
  <c r="BJ231" i="12"/>
  <c r="BJ120" i="12"/>
  <c r="BJ105" i="12"/>
  <c r="BJ93" i="12"/>
  <c r="BJ136" i="12"/>
  <c r="BJ14" i="12"/>
  <c r="BJ152" i="12"/>
  <c r="BJ177" i="12"/>
  <c r="BJ34" i="12"/>
  <c r="BJ90" i="12"/>
  <c r="BJ221" i="12"/>
  <c r="BJ51" i="12"/>
  <c r="BJ205" i="12"/>
  <c r="BJ171" i="12"/>
  <c r="BJ213" i="12"/>
  <c r="BJ199" i="12"/>
  <c r="BJ200" i="12"/>
  <c r="BJ116" i="12"/>
  <c r="BJ153" i="12"/>
  <c r="BJ135" i="12"/>
  <c r="BJ148" i="12"/>
  <c r="BJ40" i="12"/>
  <c r="BJ196" i="12"/>
  <c r="BJ47" i="12"/>
  <c r="BJ223" i="12"/>
  <c r="AX120" i="12"/>
  <c r="AX48" i="12"/>
  <c r="AX227" i="12"/>
  <c r="AX232" i="12"/>
  <c r="AX24" i="12"/>
  <c r="AX101" i="12"/>
  <c r="AX57" i="12"/>
  <c r="AX52" i="12"/>
  <c r="AX235" i="12"/>
  <c r="AX163" i="12"/>
  <c r="AX131" i="12"/>
  <c r="AX190" i="12"/>
  <c r="AX4" i="12"/>
  <c r="AX189" i="12"/>
  <c r="AX99" i="12"/>
  <c r="AX33" i="12"/>
  <c r="AX230" i="12"/>
  <c r="AX193" i="12"/>
  <c r="AX25" i="12"/>
  <c r="AX205" i="12"/>
  <c r="AX30" i="12"/>
  <c r="AX122" i="12"/>
  <c r="AX43" i="12"/>
  <c r="AX236" i="12"/>
  <c r="AX108" i="12"/>
  <c r="AX197" i="12"/>
  <c r="AX34" i="12"/>
  <c r="AX155" i="12"/>
  <c r="AX78" i="12"/>
  <c r="AX228" i="12"/>
  <c r="AX5" i="12"/>
  <c r="BJ236" i="12"/>
  <c r="BJ150" i="12"/>
  <c r="BJ65" i="12"/>
  <c r="BJ203" i="12"/>
  <c r="BJ142" i="12"/>
  <c r="BJ111" i="12"/>
  <c r="BJ147" i="12"/>
  <c r="BJ218" i="12"/>
  <c r="BJ114" i="12"/>
  <c r="BJ188" i="12"/>
  <c r="BJ74" i="12"/>
  <c r="BJ167" i="12"/>
  <c r="BJ125" i="12"/>
  <c r="BJ209" i="12"/>
  <c r="BJ130" i="12"/>
  <c r="BJ127" i="12"/>
  <c r="BJ206" i="12"/>
  <c r="BJ214" i="12"/>
  <c r="BJ164" i="12"/>
  <c r="BJ162" i="12"/>
  <c r="BJ121" i="12"/>
  <c r="BJ234" i="12"/>
  <c r="BJ10" i="12"/>
  <c r="BJ103" i="12"/>
  <c r="BJ95" i="12"/>
  <c r="BJ3" i="12"/>
  <c r="BJ82" i="12"/>
  <c r="BJ19" i="12"/>
  <c r="BJ168" i="12"/>
  <c r="BJ193" i="12"/>
  <c r="AX156" i="12"/>
  <c r="AX85" i="12"/>
  <c r="AX83" i="12"/>
  <c r="AX206" i="12"/>
  <c r="AX220" i="12"/>
  <c r="AX112" i="12"/>
  <c r="AX114" i="12"/>
  <c r="AX150" i="12"/>
  <c r="AX6" i="12"/>
  <c r="AX42" i="12"/>
  <c r="AX147" i="12"/>
  <c r="AX171" i="12"/>
  <c r="AX229" i="12"/>
  <c r="AX26" i="12"/>
  <c r="AX216" i="12"/>
  <c r="AX140" i="12"/>
  <c r="AX153" i="12"/>
  <c r="AX53" i="12"/>
  <c r="AX13" i="12"/>
  <c r="AX170" i="12"/>
  <c r="AX168" i="12"/>
  <c r="AX149" i="12"/>
  <c r="AX165" i="12"/>
  <c r="AX66" i="12"/>
  <c r="AX19" i="12"/>
  <c r="AX211" i="12"/>
  <c r="AX215" i="12"/>
  <c r="AX238" i="12"/>
  <c r="AX123" i="12"/>
  <c r="AX96" i="12"/>
  <c r="AX81" i="12"/>
  <c r="BJ24" i="12"/>
  <c r="BJ160" i="12"/>
  <c r="BJ140" i="12"/>
  <c r="BJ192" i="12"/>
  <c r="BJ21" i="12"/>
  <c r="BJ22" i="12"/>
  <c r="BJ91" i="12"/>
  <c r="BJ202" i="12"/>
  <c r="BJ35" i="12"/>
  <c r="BJ233" i="12"/>
  <c r="BJ238" i="12"/>
  <c r="BJ42" i="12"/>
  <c r="BJ99" i="12"/>
  <c r="BJ75" i="12"/>
  <c r="BJ33" i="12"/>
  <c r="BJ12" i="12"/>
  <c r="BJ143" i="12"/>
  <c r="BJ80" i="12"/>
  <c r="BJ59" i="12"/>
  <c r="BJ102" i="12"/>
  <c r="BJ84" i="12"/>
  <c r="BJ165" i="12"/>
  <c r="BJ158" i="12"/>
  <c r="BJ56" i="12"/>
  <c r="BJ62" i="12"/>
  <c r="BJ118" i="12"/>
  <c r="BJ137" i="12"/>
  <c r="BJ112" i="12"/>
  <c r="BJ6" i="12"/>
  <c r="BJ76" i="12"/>
  <c r="AX204" i="12"/>
  <c r="AX106" i="12"/>
  <c r="AX95" i="12"/>
  <c r="AX71" i="12"/>
  <c r="AX241" i="12"/>
  <c r="AX198" i="12"/>
  <c r="AX212" i="12"/>
  <c r="AX72" i="12"/>
  <c r="AX201" i="12"/>
  <c r="AX143" i="12"/>
  <c r="AX184" i="12"/>
  <c r="AX110" i="12"/>
  <c r="AX187" i="12"/>
  <c r="AX208" i="12"/>
  <c r="AX58" i="12"/>
  <c r="AX11" i="12"/>
  <c r="AX234" i="12"/>
  <c r="AX16" i="12"/>
  <c r="AX20" i="12"/>
  <c r="AX139" i="12"/>
  <c r="AX144" i="12"/>
  <c r="AX93" i="12"/>
  <c r="AX224" i="12"/>
  <c r="AX39" i="12"/>
  <c r="AX7" i="12"/>
  <c r="AX40" i="12"/>
  <c r="AX80" i="12"/>
  <c r="AX225" i="12"/>
  <c r="AX240" i="12"/>
  <c r="AX154" i="12"/>
  <c r="AX178" i="12"/>
  <c r="BJ78" i="12"/>
  <c r="BJ37" i="12"/>
  <c r="BJ128" i="12"/>
  <c r="BJ174" i="12"/>
  <c r="BJ69" i="12"/>
  <c r="BJ41" i="12"/>
  <c r="BJ189" i="12"/>
  <c r="BJ166" i="12"/>
  <c r="BJ85" i="12"/>
  <c r="BJ145" i="12"/>
  <c r="BJ50" i="12"/>
  <c r="BJ178" i="12"/>
  <c r="BJ11" i="12"/>
  <c r="BJ124" i="12"/>
  <c r="BJ20" i="12"/>
  <c r="BJ79" i="12"/>
  <c r="BJ63" i="12"/>
  <c r="BJ73" i="12"/>
  <c r="BJ170" i="12"/>
  <c r="BJ172" i="12"/>
  <c r="BJ237" i="12"/>
  <c r="BJ5" i="12"/>
  <c r="BJ149" i="12"/>
  <c r="BJ97" i="12"/>
  <c r="BJ104" i="12"/>
  <c r="BJ32" i="12"/>
  <c r="BJ15" i="12"/>
  <c r="BJ38" i="12"/>
  <c r="BJ161" i="12"/>
  <c r="BJ67" i="12"/>
  <c r="AX77" i="12"/>
  <c r="AX207" i="12"/>
  <c r="AX21" i="12"/>
  <c r="AX210" i="12"/>
  <c r="AX209" i="12"/>
  <c r="AX118" i="12"/>
  <c r="AX188" i="12"/>
  <c r="AX91" i="12"/>
  <c r="AX36" i="12"/>
  <c r="AX175" i="12"/>
  <c r="AX151" i="12"/>
  <c r="AX59" i="12"/>
  <c r="AX174" i="12"/>
  <c r="AX239" i="12"/>
  <c r="AX38" i="12"/>
  <c r="AX61" i="12"/>
  <c r="AX157" i="12"/>
  <c r="AX200" i="12"/>
  <c r="AX162" i="12"/>
  <c r="AX125" i="12"/>
  <c r="AX128" i="12"/>
  <c r="AX111" i="12"/>
  <c r="AX60" i="12"/>
  <c r="AX186" i="12"/>
  <c r="AX79" i="12"/>
  <c r="AX116" i="12"/>
  <c r="AX134" i="12"/>
  <c r="AX2" i="12"/>
  <c r="AX119" i="12"/>
  <c r="AX69" i="12"/>
  <c r="BJ107" i="12"/>
  <c r="BJ132" i="12"/>
  <c r="BJ144" i="12"/>
  <c r="BJ18" i="12"/>
  <c r="BJ110" i="12"/>
  <c r="BJ108" i="12"/>
  <c r="BJ212" i="12"/>
  <c r="BJ225" i="12"/>
  <c r="BJ204" i="12"/>
  <c r="BJ156" i="12"/>
  <c r="BJ26" i="12"/>
  <c r="BJ216" i="12"/>
  <c r="BJ224" i="12"/>
  <c r="BJ228" i="12"/>
  <c r="BJ94" i="12"/>
  <c r="BJ17" i="12"/>
  <c r="BJ30" i="12"/>
  <c r="BJ13" i="12"/>
  <c r="BJ25" i="12"/>
  <c r="BJ169" i="12"/>
  <c r="BJ176" i="12"/>
  <c r="BJ173" i="12"/>
  <c r="BJ201" i="12"/>
  <c r="BJ126" i="12"/>
  <c r="BJ100" i="12"/>
  <c r="BJ31" i="12"/>
  <c r="BJ66" i="12"/>
  <c r="BJ58" i="12"/>
  <c r="BJ175" i="12"/>
  <c r="BA157" i="12"/>
  <c r="BA64" i="12"/>
  <c r="BA67" i="12"/>
  <c r="BA230" i="12"/>
  <c r="BA112" i="12"/>
  <c r="BA51" i="12"/>
  <c r="BA127" i="12"/>
  <c r="BA203" i="12"/>
  <c r="BA204" i="12"/>
  <c r="BA94" i="12"/>
  <c r="BA98" i="12"/>
  <c r="BA4" i="12"/>
  <c r="BA61" i="12"/>
  <c r="BA169" i="12"/>
  <c r="BA187" i="12"/>
  <c r="AP17" i="12"/>
  <c r="AP181" i="12"/>
  <c r="AP172" i="12"/>
  <c r="AP55" i="12"/>
  <c r="AP85" i="12"/>
  <c r="AP144" i="12"/>
  <c r="AP236" i="12"/>
  <c r="AP162" i="12"/>
  <c r="AP82" i="12"/>
  <c r="AP3" i="12"/>
  <c r="AP9" i="12"/>
  <c r="AP136" i="12"/>
  <c r="AP89" i="12"/>
  <c r="AP96" i="12"/>
  <c r="AP74" i="12"/>
  <c r="AP59" i="12"/>
  <c r="AP146" i="12"/>
  <c r="AP20" i="12"/>
  <c r="AP135" i="12"/>
  <c r="AP104" i="12"/>
  <c r="AP23" i="12"/>
  <c r="AP111" i="12"/>
  <c r="AP208" i="12"/>
  <c r="AP167" i="12"/>
  <c r="AP114" i="12"/>
  <c r="AP188" i="12"/>
  <c r="AP16" i="12"/>
  <c r="AP71" i="12"/>
  <c r="AP63" i="12"/>
  <c r="AP27" i="12"/>
  <c r="AP57" i="12"/>
  <c r="AP70" i="12"/>
  <c r="AP239" i="12"/>
  <c r="AP99" i="12"/>
  <c r="AP164" i="12"/>
  <c r="AP33" i="12"/>
  <c r="AP95" i="12"/>
  <c r="AP201" i="12"/>
  <c r="AP106" i="12"/>
  <c r="AP142" i="12"/>
  <c r="AP14" i="12"/>
  <c r="AP191" i="12"/>
  <c r="AP134" i="12"/>
  <c r="AP92" i="12"/>
  <c r="AP195" i="12"/>
  <c r="AP116" i="12"/>
  <c r="AP77" i="12"/>
  <c r="AP78" i="12"/>
  <c r="AP138" i="12"/>
  <c r="AP178" i="12"/>
  <c r="AP100" i="12"/>
  <c r="AP213" i="12"/>
  <c r="AP226" i="12"/>
  <c r="AP5" i="12"/>
  <c r="AP220" i="12"/>
  <c r="AP61" i="12"/>
  <c r="AP79" i="12"/>
  <c r="AP147" i="12"/>
  <c r="AP102" i="12"/>
  <c r="AP48" i="12"/>
  <c r="AP238" i="12"/>
  <c r="AP152" i="12"/>
  <c r="AP7" i="12"/>
  <c r="AP53" i="12"/>
  <c r="AP123" i="12"/>
  <c r="AP34" i="12"/>
  <c r="AP165" i="12"/>
  <c r="AP117" i="12"/>
  <c r="AP29" i="12"/>
  <c r="AP94" i="12"/>
  <c r="AP132" i="12"/>
  <c r="AP173" i="12"/>
  <c r="AP232" i="12"/>
  <c r="AP131" i="12"/>
  <c r="AP2" i="12"/>
  <c r="AP203" i="12"/>
  <c r="AP31" i="12"/>
  <c r="AP127" i="12"/>
  <c r="AP202" i="12"/>
  <c r="AP97" i="12"/>
  <c r="AP30" i="12"/>
  <c r="AP187" i="12"/>
  <c r="AP108" i="12"/>
  <c r="AP197" i="12"/>
  <c r="AP221" i="12"/>
  <c r="AP186" i="12"/>
  <c r="AP176" i="12"/>
  <c r="AP161" i="12"/>
  <c r="AP217" i="12"/>
  <c r="AP121" i="12"/>
  <c r="AP35" i="12"/>
  <c r="AP50" i="12"/>
  <c r="AP8" i="12"/>
  <c r="AP109" i="12"/>
  <c r="AP67" i="12"/>
  <c r="BO104" i="12"/>
  <c r="BH9" i="12"/>
  <c r="BH240" i="12"/>
  <c r="BH80" i="12"/>
  <c r="BH90" i="12"/>
  <c r="BH180" i="12"/>
  <c r="BH224" i="12"/>
  <c r="BH222" i="12"/>
  <c r="BH33" i="12"/>
  <c r="BH192" i="12"/>
  <c r="BH84" i="12"/>
  <c r="BH103" i="12"/>
  <c r="BH170" i="12"/>
  <c r="BH145" i="12"/>
  <c r="BH38" i="12"/>
  <c r="BH8" i="12"/>
  <c r="BH213" i="12"/>
  <c r="BH138" i="12"/>
  <c r="BH237" i="12"/>
  <c r="BH50" i="12"/>
  <c r="BH104" i="12"/>
  <c r="BH3" i="12"/>
  <c r="BH56" i="12"/>
  <c r="BH188" i="12"/>
  <c r="BH126" i="12"/>
  <c r="BH49" i="12"/>
  <c r="BH60" i="12"/>
  <c r="BH199" i="12"/>
  <c r="BH217" i="12"/>
  <c r="BH27" i="12"/>
  <c r="BH86" i="12"/>
  <c r="BH66" i="12"/>
  <c r="BH31" i="12"/>
  <c r="BH176" i="12"/>
  <c r="BH140" i="12"/>
  <c r="BH179" i="12"/>
  <c r="BH122" i="12"/>
  <c r="BH97" i="12"/>
  <c r="BH241" i="12"/>
  <c r="BH127" i="12"/>
  <c r="BH101" i="12"/>
  <c r="BH165" i="12"/>
  <c r="BH5" i="12"/>
  <c r="BH159" i="12"/>
  <c r="BH95" i="12"/>
  <c r="BH193" i="12"/>
  <c r="BH236" i="12"/>
  <c r="BH214" i="12"/>
  <c r="BH230" i="12"/>
  <c r="BH54" i="12"/>
  <c r="BH76" i="12"/>
  <c r="BH150" i="12"/>
  <c r="BH92" i="12"/>
  <c r="BH61" i="12"/>
  <c r="BH215" i="12"/>
  <c r="BH69" i="12"/>
  <c r="BH202" i="12"/>
  <c r="BH7" i="12"/>
  <c r="BH173" i="12"/>
  <c r="BH35" i="12"/>
  <c r="BH63" i="12"/>
  <c r="BH209" i="12"/>
  <c r="BH64" i="12"/>
  <c r="BH142" i="12"/>
  <c r="BH135" i="12"/>
  <c r="BH13" i="12"/>
  <c r="BH162" i="12"/>
  <c r="BH48" i="12"/>
  <c r="BH238" i="12"/>
  <c r="BH233" i="12"/>
  <c r="BH208" i="12"/>
  <c r="BH210" i="12"/>
  <c r="BH146" i="12"/>
  <c r="BH190" i="12"/>
  <c r="BH118" i="12"/>
  <c r="BH139" i="12"/>
  <c r="BH125" i="12"/>
  <c r="BH107" i="12"/>
  <c r="BH88" i="12"/>
  <c r="BH106" i="12"/>
  <c r="BH117" i="12"/>
  <c r="BH67" i="12"/>
  <c r="BH114" i="12"/>
  <c r="BH174" i="12"/>
  <c r="BH96" i="12"/>
  <c r="BH203" i="12"/>
  <c r="BH239" i="12"/>
  <c r="BH157" i="12"/>
  <c r="BH6" i="12"/>
  <c r="BH218" i="12"/>
  <c r="BH58" i="12"/>
  <c r="BH39" i="12"/>
  <c r="BH136" i="12"/>
  <c r="BH98" i="12"/>
  <c r="BH77" i="12"/>
  <c r="BH68" i="12"/>
  <c r="BH131" i="12"/>
  <c r="BH23" i="12"/>
  <c r="BH168" i="12"/>
  <c r="BH191" i="12"/>
  <c r="BH72" i="12"/>
  <c r="BH99" i="12"/>
  <c r="BH211" i="12"/>
  <c r="BH197" i="12"/>
  <c r="BH18" i="12"/>
  <c r="BH134" i="12"/>
  <c r="BH167" i="12"/>
  <c r="BH55" i="12"/>
  <c r="BH128" i="12"/>
  <c r="BH30" i="12"/>
  <c r="BH53" i="12"/>
  <c r="BH65" i="12"/>
  <c r="BH206" i="12"/>
  <c r="BH26" i="12"/>
  <c r="BH124" i="12"/>
  <c r="BH11" i="12"/>
  <c r="BH109" i="12"/>
  <c r="BH152" i="12"/>
  <c r="BH169" i="12"/>
  <c r="BH231" i="12"/>
  <c r="BH119" i="12"/>
  <c r="BH20" i="12"/>
  <c r="BH207" i="12"/>
  <c r="BH226" i="12"/>
  <c r="BH166" i="12"/>
  <c r="BH181" i="12"/>
  <c r="BH205" i="12"/>
  <c r="BH16" i="12"/>
  <c r="BH183" i="12"/>
  <c r="BH201" i="12"/>
  <c r="BH184" i="12"/>
  <c r="BH105" i="12"/>
  <c r="BH34" i="12"/>
  <c r="BH59" i="12"/>
  <c r="BH24" i="12"/>
  <c r="BH147" i="12"/>
  <c r="BH221" i="12"/>
  <c r="BH14" i="12"/>
  <c r="BH129" i="12"/>
  <c r="BH2" i="12"/>
  <c r="BH219" i="12"/>
  <c r="BH227" i="12"/>
  <c r="BH163" i="12"/>
  <c r="BH108" i="12"/>
  <c r="BH232" i="12"/>
  <c r="BH10" i="12"/>
  <c r="BH164" i="12"/>
  <c r="BH151" i="12"/>
  <c r="BH196" i="12"/>
  <c r="BH234" i="12"/>
  <c r="BH46" i="12"/>
  <c r="BH17" i="12"/>
  <c r="BH91" i="12"/>
  <c r="BH71" i="12"/>
  <c r="BH82" i="12"/>
  <c r="BH182" i="12"/>
  <c r="BH186" i="12"/>
  <c r="BH41" i="12"/>
  <c r="BH102" i="12"/>
  <c r="BH225" i="12"/>
  <c r="BH171" i="12"/>
  <c r="BH189" i="12"/>
  <c r="BH100" i="12"/>
  <c r="BH177" i="12"/>
  <c r="BH216" i="12"/>
  <c r="BH132" i="12"/>
  <c r="BH29" i="12"/>
  <c r="BH93" i="12"/>
  <c r="BH28" i="12"/>
  <c r="BH194" i="12"/>
  <c r="BH235" i="12"/>
  <c r="BH112" i="12"/>
  <c r="BH185" i="12"/>
  <c r="BH44" i="12"/>
  <c r="BH85" i="12"/>
  <c r="BH25" i="12"/>
  <c r="BH83" i="12"/>
  <c r="BH36" i="12"/>
  <c r="BH204" i="12"/>
  <c r="BH113" i="12"/>
  <c r="BH40" i="12"/>
  <c r="BA54" i="12"/>
  <c r="BA213" i="12"/>
  <c r="BA120" i="12"/>
  <c r="BA237" i="12"/>
  <c r="BA39" i="12"/>
  <c r="BA195" i="12"/>
  <c r="BA235" i="12"/>
  <c r="BA118" i="12"/>
  <c r="BA91" i="12"/>
  <c r="BA218" i="12"/>
  <c r="BA27" i="12"/>
  <c r="BA140" i="12"/>
  <c r="BA149" i="12"/>
  <c r="BA160" i="12"/>
  <c r="BA196" i="12"/>
  <c r="BA231" i="12"/>
  <c r="BA212" i="12"/>
  <c r="BA57" i="12"/>
  <c r="BA125" i="12"/>
  <c r="BA152" i="12"/>
  <c r="BA87" i="12"/>
  <c r="BA172" i="12"/>
  <c r="BA224" i="12"/>
  <c r="BA49" i="12"/>
  <c r="BA74" i="12"/>
  <c r="BA22" i="12"/>
  <c r="BA126" i="12"/>
  <c r="BA175" i="12"/>
  <c r="BA48" i="12"/>
  <c r="BA141" i="12"/>
  <c r="BA222" i="12"/>
  <c r="BA137" i="12"/>
  <c r="BA101" i="12"/>
  <c r="BA171" i="12"/>
  <c r="BA7" i="12"/>
  <c r="BA60" i="12"/>
  <c r="BA93" i="12"/>
  <c r="BA232" i="12"/>
  <c r="BA162" i="12"/>
  <c r="BA25" i="12"/>
  <c r="BA68" i="12"/>
  <c r="BA178" i="12"/>
  <c r="BA240" i="12"/>
  <c r="BA166" i="12"/>
  <c r="BA70" i="12"/>
  <c r="BA164" i="12"/>
  <c r="BA37" i="12"/>
  <c r="BA139" i="12"/>
  <c r="BA108" i="12"/>
  <c r="BA134" i="12"/>
  <c r="BA106" i="12"/>
  <c r="BA59" i="12"/>
  <c r="BA143" i="12"/>
  <c r="BA80" i="12"/>
  <c r="BA188" i="12"/>
  <c r="BA110" i="12"/>
  <c r="BA234" i="12"/>
  <c r="BA119" i="12"/>
  <c r="BA206" i="12"/>
  <c r="BA168" i="12"/>
  <c r="BA3" i="12"/>
  <c r="BA209" i="12"/>
  <c r="BA5" i="12"/>
  <c r="BA132" i="12"/>
  <c r="BA201" i="12"/>
  <c r="BA183" i="12"/>
  <c r="BA215" i="12"/>
  <c r="BA147" i="12"/>
  <c r="BA31" i="12"/>
  <c r="BA13" i="12"/>
  <c r="BA109" i="12"/>
  <c r="BA90" i="12"/>
  <c r="BA19" i="12"/>
  <c r="BA121" i="12"/>
  <c r="BA56" i="12"/>
  <c r="BA38" i="12"/>
  <c r="BA95" i="12"/>
  <c r="BA133" i="12"/>
  <c r="BA100" i="12"/>
  <c r="BA194" i="12"/>
  <c r="BA225" i="12"/>
  <c r="BA217" i="12"/>
  <c r="BA45" i="12"/>
  <c r="BA50" i="12"/>
  <c r="BA107" i="12"/>
  <c r="BA113" i="12"/>
  <c r="BA8" i="12"/>
  <c r="BA167" i="12"/>
  <c r="BA181" i="12"/>
  <c r="BA114" i="12"/>
  <c r="BA15" i="12"/>
  <c r="BA73" i="12"/>
  <c r="BA211" i="12"/>
  <c r="BA228" i="12"/>
  <c r="BA63" i="12"/>
  <c r="BA198" i="12"/>
  <c r="BA97" i="12"/>
  <c r="BA189" i="12"/>
  <c r="BA75" i="12"/>
  <c r="BA241" i="12"/>
  <c r="BA205" i="12"/>
  <c r="BA207" i="12"/>
  <c r="BA36" i="12"/>
  <c r="BA32" i="12"/>
  <c r="BA193" i="12"/>
  <c r="BA186" i="12"/>
  <c r="BA53" i="12"/>
  <c r="BA9" i="12"/>
  <c r="BA92" i="12"/>
  <c r="BA123" i="12"/>
  <c r="BA229" i="12"/>
  <c r="BA79" i="12"/>
  <c r="BA18" i="12"/>
  <c r="BA192" i="12"/>
  <c r="BA85" i="12"/>
  <c r="BA155" i="12"/>
  <c r="BA145" i="12"/>
  <c r="BA82" i="12"/>
  <c r="BA77" i="12"/>
  <c r="BA20" i="12"/>
  <c r="BA55" i="12"/>
  <c r="BA89" i="12"/>
  <c r="BA197" i="12"/>
  <c r="BA72" i="12"/>
  <c r="BA184" i="12"/>
  <c r="BA173" i="12"/>
  <c r="BA176" i="12"/>
  <c r="BA81" i="12"/>
  <c r="BA131" i="12"/>
  <c r="BA214" i="12"/>
  <c r="BA76" i="12"/>
  <c r="BA136" i="12"/>
  <c r="BA150" i="12"/>
  <c r="BA26" i="12"/>
  <c r="BA182" i="12"/>
  <c r="BA138" i="12"/>
  <c r="BA52" i="12"/>
  <c r="BA78" i="12"/>
  <c r="BA111" i="12"/>
  <c r="BA43" i="12"/>
  <c r="BA34" i="12"/>
  <c r="BA208" i="12"/>
  <c r="BA116" i="12"/>
  <c r="BA14" i="12"/>
  <c r="BA10" i="12"/>
  <c r="BA24" i="12"/>
  <c r="BA46" i="12"/>
  <c r="BA159" i="12"/>
  <c r="BA71" i="12"/>
  <c r="BA219" i="12"/>
  <c r="BA21" i="12"/>
  <c r="BA40" i="12"/>
  <c r="BA144" i="12"/>
  <c r="BA142" i="12"/>
  <c r="BA66" i="12"/>
  <c r="BA62" i="12"/>
  <c r="BA210" i="12"/>
  <c r="BA42" i="12"/>
  <c r="BA29" i="12"/>
  <c r="BA33" i="12"/>
  <c r="BA226" i="12"/>
  <c r="BA151" i="12"/>
  <c r="BA158" i="12"/>
  <c r="BA23" i="12"/>
  <c r="BA227" i="12"/>
  <c r="BA170" i="12"/>
  <c r="BA16" i="12"/>
  <c r="BA84" i="12"/>
  <c r="BA103" i="12"/>
  <c r="BA65" i="12"/>
  <c r="BA135" i="12"/>
  <c r="BA238" i="12"/>
  <c r="BA239" i="12"/>
  <c r="BA191" i="12"/>
  <c r="BA233" i="12"/>
  <c r="BA12" i="12"/>
  <c r="BA2" i="12"/>
  <c r="BA47" i="12"/>
  <c r="BA117" i="12"/>
  <c r="BA6" i="12"/>
  <c r="BA17" i="12"/>
  <c r="BA122" i="12"/>
  <c r="BA105" i="12"/>
  <c r="BA179" i="12"/>
  <c r="BA130" i="12"/>
  <c r="BA161" i="12"/>
  <c r="BA165" i="12"/>
  <c r="BA200" i="12"/>
  <c r="BA99" i="12"/>
  <c r="BA58" i="12"/>
  <c r="BA174" i="12"/>
  <c r="BA129" i="12"/>
  <c r="BA86" i="12"/>
  <c r="BA96" i="12"/>
  <c r="BA28" i="12"/>
  <c r="BA146" i="12"/>
  <c r="BA236" i="12"/>
  <c r="BA221" i="12"/>
  <c r="BA102" i="12"/>
  <c r="BA156" i="12"/>
  <c r="BA153" i="12"/>
  <c r="BA154" i="12"/>
  <c r="BA163" i="12"/>
  <c r="BA11" i="12"/>
  <c r="BA115" i="12"/>
  <c r="BA69" i="12"/>
  <c r="BA220" i="12"/>
  <c r="BA185" i="12"/>
  <c r="BA35" i="12"/>
  <c r="BA216" i="12"/>
  <c r="BF242" i="12"/>
  <c r="CH104" i="12"/>
  <c r="BA88" i="12"/>
  <c r="BA30" i="12"/>
  <c r="BA180" i="12"/>
  <c r="BA190" i="12"/>
  <c r="BD82" i="12"/>
  <c r="BD88" i="12"/>
  <c r="BD79" i="12"/>
  <c r="BD23" i="12"/>
  <c r="BD171" i="12"/>
  <c r="BD232" i="12"/>
  <c r="BD146" i="12"/>
  <c r="BD32" i="12"/>
  <c r="BD10" i="12"/>
  <c r="BD64" i="12"/>
  <c r="BD67" i="12"/>
  <c r="BD220" i="12"/>
  <c r="BD217" i="12"/>
  <c r="BD187" i="12"/>
  <c r="BD21" i="12"/>
  <c r="BD172" i="12"/>
  <c r="BD19" i="12"/>
  <c r="BD231" i="12"/>
  <c r="BD196" i="12"/>
  <c r="BD85" i="12"/>
  <c r="BD77" i="12"/>
  <c r="AZ25" i="12"/>
  <c r="AY132" i="12"/>
  <c r="AY150" i="12"/>
  <c r="AY215" i="12"/>
  <c r="AY136" i="12"/>
  <c r="AY181" i="12"/>
  <c r="AY204" i="12"/>
  <c r="AY164" i="12"/>
  <c r="AY117" i="12"/>
  <c r="AY36" i="12"/>
  <c r="AY229" i="12"/>
  <c r="AY104" i="12"/>
  <c r="AY79" i="12"/>
  <c r="AY144" i="12"/>
  <c r="AY34" i="12"/>
  <c r="AY92" i="12"/>
  <c r="AY43" i="12"/>
  <c r="AY188" i="12"/>
  <c r="AY224" i="12"/>
  <c r="AY85" i="12"/>
  <c r="AY231" i="12"/>
  <c r="AY189" i="12"/>
  <c r="AY193" i="12"/>
  <c r="AY68" i="12"/>
  <c r="AY82" i="12"/>
  <c r="AY187" i="12"/>
  <c r="AY121" i="12"/>
  <c r="AY97" i="12"/>
  <c r="AY173" i="12"/>
  <c r="AY30" i="12"/>
  <c r="AY174" i="12"/>
  <c r="AY126" i="12"/>
  <c r="AY198" i="12"/>
  <c r="AY90" i="12"/>
  <c r="AY95" i="12"/>
  <c r="AY207" i="12"/>
  <c r="AY151" i="12"/>
  <c r="AY218" i="12"/>
  <c r="AY179" i="12"/>
  <c r="AY52" i="12"/>
  <c r="AY45" i="12"/>
  <c r="AY226" i="12"/>
  <c r="AY205" i="12"/>
  <c r="AY137" i="12"/>
  <c r="AY220" i="12"/>
  <c r="AY5" i="12"/>
  <c r="AY240" i="12"/>
  <c r="AY41" i="12"/>
  <c r="AY238" i="12"/>
  <c r="AY236" i="12"/>
  <c r="AY149" i="12"/>
  <c r="AY22" i="12"/>
  <c r="AY200" i="12"/>
  <c r="AY86" i="12"/>
  <c r="AY153" i="12"/>
  <c r="AY96" i="12"/>
  <c r="AY131" i="12"/>
  <c r="AY145" i="12"/>
  <c r="AY194" i="12"/>
  <c r="AY227" i="12"/>
  <c r="AY81" i="12"/>
  <c r="AY51" i="12"/>
  <c r="AY32" i="12"/>
  <c r="AY168" i="12"/>
  <c r="AY75" i="12"/>
  <c r="AY62" i="12"/>
  <c r="AY135" i="12"/>
  <c r="AY163" i="12"/>
  <c r="AY177" i="12"/>
  <c r="AY172" i="12"/>
  <c r="AY118" i="12"/>
  <c r="AY169" i="12"/>
  <c r="AY64" i="12"/>
  <c r="AY139" i="12"/>
  <c r="AY38" i="12"/>
  <c r="AY42" i="12"/>
  <c r="AY165" i="12"/>
  <c r="AY67" i="12"/>
  <c r="AY170" i="12"/>
  <c r="AY148" i="12"/>
  <c r="AY120" i="12"/>
  <c r="AY199" i="12"/>
  <c r="AY166" i="12"/>
  <c r="AY162" i="12"/>
  <c r="AY127" i="12"/>
  <c r="AY11" i="12"/>
  <c r="AY10" i="12"/>
  <c r="AY93" i="12"/>
  <c r="AY27" i="12"/>
  <c r="AY98" i="12"/>
  <c r="AY212" i="12"/>
  <c r="AY20" i="12"/>
  <c r="AY119" i="12"/>
  <c r="AY28" i="12"/>
  <c r="AY134" i="12"/>
  <c r="AY6" i="12"/>
  <c r="AY111" i="12"/>
  <c r="AY228" i="12"/>
  <c r="AY155" i="12"/>
  <c r="AY2" i="12"/>
  <c r="AY211" i="12"/>
  <c r="AY25" i="12"/>
  <c r="AY3" i="12"/>
  <c r="AY159" i="12"/>
  <c r="AY234" i="12"/>
  <c r="AY209" i="12"/>
  <c r="AY101" i="12"/>
  <c r="AY232" i="12"/>
  <c r="AY230" i="12"/>
  <c r="AY73" i="12"/>
  <c r="AY156" i="12"/>
  <c r="AY29" i="12"/>
  <c r="AY56" i="12"/>
  <c r="AY26" i="12"/>
  <c r="AY124" i="12"/>
  <c r="AY225" i="12"/>
  <c r="AY50" i="12"/>
  <c r="AY100" i="12"/>
  <c r="AY143" i="12"/>
  <c r="AY157" i="12"/>
  <c r="AY37" i="12"/>
  <c r="AY107" i="12"/>
  <c r="AY223" i="12"/>
  <c r="AY65" i="12"/>
  <c r="AY110" i="12"/>
  <c r="AY49" i="12"/>
  <c r="AY239" i="12"/>
  <c r="AY213" i="12"/>
  <c r="AY35" i="12"/>
  <c r="AY130" i="12"/>
  <c r="AY12" i="12"/>
  <c r="AY197" i="12"/>
  <c r="AY105" i="12"/>
  <c r="AY235" i="12"/>
  <c r="AY217" i="12"/>
  <c r="AY208" i="12"/>
  <c r="AY76" i="12"/>
  <c r="AY122" i="12"/>
  <c r="AY61" i="12"/>
  <c r="AY99" i="12"/>
  <c r="AY237" i="12"/>
  <c r="AY19" i="12"/>
  <c r="AY202" i="12"/>
  <c r="AY72" i="12"/>
  <c r="AY133" i="12"/>
  <c r="AY21" i="12"/>
  <c r="AY13" i="12"/>
  <c r="AY138" i="12"/>
  <c r="AY192" i="12"/>
  <c r="AY66" i="12"/>
  <c r="AY219" i="12"/>
  <c r="AY94" i="12"/>
  <c r="AY114" i="12"/>
  <c r="AY222" i="12"/>
  <c r="AY88" i="12"/>
  <c r="AY69" i="12"/>
  <c r="AY115" i="12"/>
  <c r="AY80" i="12"/>
  <c r="AY210" i="12"/>
  <c r="AY17" i="12"/>
  <c r="AY201" i="12"/>
  <c r="AY57" i="12"/>
  <c r="AY167" i="12"/>
  <c r="AY53" i="12"/>
  <c r="AY47" i="12"/>
  <c r="AY129" i="12"/>
  <c r="AY7" i="12"/>
  <c r="AY116" i="12"/>
  <c r="AY77" i="12"/>
  <c r="AY33" i="12"/>
  <c r="AY140" i="12"/>
  <c r="AY4" i="12"/>
  <c r="AY147" i="12"/>
  <c r="AY160" i="12"/>
  <c r="AY15" i="12"/>
  <c r="AY84" i="12"/>
  <c r="AY87" i="12"/>
  <c r="AY191" i="12"/>
  <c r="AY142" i="12"/>
  <c r="AY71" i="12"/>
  <c r="AY55" i="12"/>
  <c r="AY176" i="12"/>
  <c r="AY123" i="12"/>
  <c r="AY78" i="12"/>
  <c r="BI197" i="12"/>
  <c r="BI204" i="12"/>
  <c r="BI90" i="12"/>
  <c r="BI145" i="12"/>
  <c r="BI159" i="12"/>
  <c r="BI219" i="12"/>
  <c r="BI188" i="12"/>
  <c r="BI233" i="12"/>
  <c r="BI66" i="12"/>
  <c r="BI123" i="12"/>
  <c r="BI220" i="12"/>
  <c r="BI161" i="12"/>
  <c r="BI72" i="12"/>
  <c r="BI56" i="12"/>
  <c r="BI151" i="12"/>
  <c r="BI114" i="12"/>
  <c r="BI94" i="12"/>
  <c r="BI91" i="12"/>
  <c r="BI97" i="12"/>
  <c r="BI40" i="12"/>
  <c r="BI32" i="12"/>
  <c r="BI133" i="12"/>
  <c r="BI167" i="12"/>
  <c r="BI30" i="12"/>
  <c r="BI108" i="12"/>
  <c r="BI8" i="12"/>
  <c r="BI194" i="12"/>
  <c r="BI212" i="12"/>
  <c r="BI96" i="12"/>
  <c r="BI71" i="12"/>
  <c r="BI230" i="12"/>
  <c r="BI134" i="12"/>
  <c r="BI101" i="12"/>
  <c r="BI100" i="12"/>
  <c r="BI141" i="12"/>
  <c r="BI135" i="12"/>
  <c r="BI210" i="12"/>
  <c r="BI168" i="12"/>
  <c r="BI92" i="12"/>
  <c r="BI45" i="12"/>
  <c r="BI169" i="12"/>
  <c r="BI122" i="12"/>
  <c r="BI232" i="12"/>
  <c r="BI7" i="12"/>
  <c r="BI192" i="12"/>
  <c r="BI63" i="12"/>
  <c r="BI209" i="12"/>
  <c r="BI99" i="12"/>
  <c r="BI211" i="12"/>
  <c r="BI36" i="12"/>
  <c r="BI183" i="12"/>
  <c r="BI200" i="12"/>
  <c r="BI62" i="12"/>
  <c r="BI10" i="12"/>
  <c r="BI234" i="12"/>
  <c r="BI129" i="12"/>
  <c r="BI117" i="12"/>
  <c r="BI41" i="12"/>
  <c r="BI38" i="12"/>
  <c r="BI193" i="12"/>
  <c r="BI35" i="12"/>
  <c r="BI229" i="12"/>
  <c r="BI59" i="12"/>
  <c r="BI89" i="12"/>
  <c r="BI138" i="12"/>
  <c r="BI126" i="12"/>
  <c r="BI236" i="12"/>
  <c r="BI155" i="12"/>
  <c r="BI20" i="12"/>
  <c r="BI205" i="12"/>
  <c r="BI136" i="12"/>
  <c r="BI70" i="12"/>
  <c r="BI119" i="12"/>
  <c r="BI95" i="12"/>
  <c r="BI110" i="12"/>
  <c r="BI195" i="12"/>
  <c r="BI17" i="12"/>
  <c r="BI153" i="12"/>
  <c r="BI39" i="12"/>
  <c r="BI121" i="12"/>
  <c r="BI106" i="12"/>
  <c r="BI158" i="12"/>
  <c r="BI137" i="12"/>
  <c r="BI11" i="12"/>
  <c r="BI24" i="12"/>
  <c r="BI231" i="12"/>
  <c r="BI37" i="12"/>
  <c r="BI190" i="12"/>
  <c r="BI80" i="12"/>
  <c r="BI206" i="12"/>
  <c r="BI78" i="12"/>
  <c r="BI67" i="12"/>
  <c r="BI149" i="12"/>
  <c r="BI33" i="12"/>
  <c r="BI239" i="12"/>
  <c r="BI154" i="12"/>
  <c r="BI53" i="12"/>
  <c r="BI201" i="12"/>
  <c r="BI29" i="12"/>
  <c r="BI132" i="12"/>
  <c r="BI178" i="12"/>
  <c r="BI179" i="12"/>
  <c r="BI226" i="12"/>
  <c r="BI83" i="12"/>
  <c r="BI14" i="12"/>
  <c r="BI15" i="12"/>
  <c r="BI214" i="12"/>
  <c r="BI3" i="12"/>
  <c r="BI28" i="12"/>
  <c r="BI213" i="12"/>
  <c r="BI109" i="12"/>
  <c r="BI227" i="12"/>
  <c r="BI139" i="12"/>
  <c r="BI75" i="12"/>
  <c r="BI98" i="12"/>
  <c r="BI216" i="12"/>
  <c r="BI74" i="12"/>
  <c r="BI196" i="12"/>
  <c r="BI12" i="12"/>
  <c r="BI107" i="12"/>
  <c r="BI171" i="12"/>
  <c r="BI25" i="12"/>
  <c r="BI228" i="12"/>
  <c r="BI164" i="12"/>
  <c r="BI49" i="12"/>
  <c r="BI150" i="12"/>
  <c r="BI46" i="12"/>
  <c r="BI148" i="12"/>
  <c r="BI86" i="12"/>
  <c r="BI170" i="12"/>
  <c r="BI22" i="12"/>
  <c r="BI166" i="12"/>
  <c r="BI189" i="12"/>
  <c r="BI238" i="12"/>
  <c r="BI116" i="12"/>
  <c r="BI61" i="12"/>
  <c r="BI143" i="12"/>
  <c r="BI48" i="12"/>
  <c r="BI160" i="12"/>
  <c r="BI147" i="12"/>
  <c r="BI203" i="12"/>
  <c r="BI9" i="12"/>
  <c r="BI79" i="12"/>
  <c r="BI198" i="12"/>
  <c r="BI181" i="12"/>
  <c r="BI85" i="12"/>
  <c r="BI19" i="12"/>
  <c r="BI111" i="12"/>
  <c r="BI224" i="12"/>
  <c r="BI65" i="12"/>
  <c r="BI156" i="12"/>
  <c r="BI218" i="12"/>
  <c r="BI187" i="12"/>
  <c r="BI237" i="12"/>
  <c r="BI182" i="12"/>
  <c r="BI142" i="12"/>
  <c r="BI128" i="12"/>
  <c r="BI82" i="12"/>
  <c r="BI13" i="12"/>
  <c r="BI112" i="12"/>
  <c r="BI173" i="12"/>
  <c r="BI241" i="12"/>
  <c r="BI58" i="12"/>
  <c r="BI222" i="12"/>
  <c r="BI221" i="12"/>
  <c r="BI186" i="12"/>
  <c r="BI174" i="12"/>
  <c r="BI55" i="12"/>
  <c r="BI44" i="12"/>
  <c r="BI162" i="12"/>
  <c r="BI103" i="12"/>
  <c r="BI23" i="12"/>
  <c r="BI130" i="12"/>
  <c r="BI6" i="12"/>
  <c r="BI77" i="12"/>
  <c r="BI64" i="12"/>
  <c r="BI69" i="12"/>
  <c r="BI4" i="12"/>
  <c r="BI2" i="12"/>
  <c r="BI16" i="12"/>
  <c r="BI175" i="12"/>
  <c r="BI118" i="12"/>
  <c r="BI177" i="12"/>
  <c r="BI144" i="12"/>
  <c r="BI60" i="12"/>
  <c r="BI184" i="12"/>
  <c r="BI73" i="12"/>
  <c r="BI157" i="12"/>
  <c r="BI152" i="12"/>
  <c r="BI43" i="12"/>
  <c r="BI115" i="12"/>
  <c r="BI172" i="12"/>
  <c r="BI102" i="12"/>
  <c r="BI68" i="12"/>
  <c r="BI31" i="12"/>
  <c r="BI235" i="12"/>
  <c r="BI26" i="12"/>
  <c r="BI104" i="12"/>
  <c r="BI47" i="12"/>
  <c r="BI131" i="12"/>
  <c r="BI18" i="12"/>
  <c r="BI88" i="12"/>
  <c r="BI146" i="12"/>
  <c r="BI207" i="12"/>
  <c r="BI54" i="12"/>
  <c r="BI165" i="12"/>
  <c r="BI51" i="12"/>
  <c r="BI93" i="12"/>
  <c r="BI140" i="12"/>
  <c r="BI124" i="12"/>
  <c r="BI208" i="12"/>
  <c r="BI87" i="12"/>
  <c r="BI57" i="12"/>
  <c r="BI52" i="12"/>
  <c r="BI34" i="12"/>
  <c r="BI127" i="12"/>
  <c r="BI21" i="12"/>
  <c r="BI76" i="12"/>
  <c r="BI27" i="12"/>
  <c r="BI215" i="12"/>
  <c r="BI163" i="12"/>
  <c r="BI42" i="12"/>
  <c r="BI84" i="12"/>
  <c r="BI223" i="12"/>
  <c r="BI5" i="12"/>
  <c r="BI81" i="12"/>
  <c r="BI176" i="12"/>
  <c r="BI202" i="12"/>
  <c r="BI125" i="12"/>
  <c r="BI120" i="12"/>
  <c r="BI225" i="12"/>
  <c r="BI217" i="12"/>
  <c r="BI105" i="12"/>
  <c r="BI185" i="12"/>
  <c r="BI180" i="12"/>
  <c r="BI240" i="12"/>
  <c r="BI50" i="12"/>
  <c r="BI113" i="12"/>
  <c r="BI191" i="12"/>
  <c r="BI199" i="12"/>
  <c r="AN65" i="12"/>
  <c r="AN28" i="12"/>
  <c r="AN193" i="12"/>
  <c r="AN123" i="12"/>
  <c r="AN43" i="12"/>
  <c r="AN14" i="12"/>
  <c r="AN203" i="12"/>
  <c r="AN82" i="12"/>
  <c r="AN212" i="12"/>
  <c r="AN191" i="12"/>
  <c r="AN99" i="12"/>
  <c r="AN182" i="12"/>
  <c r="AN127" i="12"/>
  <c r="AN58" i="12"/>
  <c r="AN215" i="12"/>
  <c r="AN240" i="12"/>
  <c r="AN121" i="12"/>
  <c r="AN187" i="12"/>
  <c r="AN176" i="12"/>
  <c r="AN87" i="12"/>
  <c r="AN115" i="12"/>
  <c r="AN106" i="12"/>
  <c r="AN7" i="12"/>
  <c r="AN81" i="12"/>
  <c r="AN63" i="12"/>
  <c r="AN117" i="12"/>
  <c r="AN199" i="12"/>
  <c r="AN225" i="12"/>
  <c r="AN88" i="12"/>
  <c r="AN197" i="12"/>
  <c r="AN80" i="12"/>
  <c r="AN202" i="12"/>
  <c r="AN142" i="12"/>
  <c r="AN160" i="12"/>
  <c r="AN71" i="12"/>
  <c r="AN45" i="12"/>
  <c r="AN37" i="12"/>
  <c r="AN39" i="12"/>
  <c r="AN52" i="12"/>
  <c r="AN109" i="12"/>
  <c r="AN164" i="12"/>
  <c r="AN103" i="12"/>
  <c r="AN12" i="12"/>
  <c r="AN130" i="12"/>
  <c r="AN98" i="12"/>
  <c r="AN162" i="12"/>
  <c r="AN200" i="12"/>
  <c r="AN122" i="12"/>
  <c r="AN91" i="12"/>
  <c r="AN220" i="12"/>
  <c r="AN17" i="12"/>
  <c r="AN77" i="12"/>
  <c r="AN233" i="12"/>
  <c r="AN214" i="12"/>
  <c r="AN67" i="12"/>
  <c r="AN148" i="12"/>
  <c r="AN229" i="12"/>
  <c r="AN126" i="12"/>
  <c r="AN198" i="12"/>
  <c r="AN44" i="12"/>
  <c r="AN85" i="12"/>
  <c r="AN41" i="12"/>
  <c r="AN76" i="12"/>
  <c r="AN155" i="12"/>
  <c r="AN57" i="12"/>
  <c r="AN9" i="12"/>
  <c r="AN27" i="12"/>
  <c r="AN51" i="12"/>
  <c r="AN119" i="12"/>
  <c r="AN228" i="12"/>
  <c r="AN95" i="12"/>
  <c r="AN35" i="12"/>
  <c r="AN165" i="12"/>
  <c r="AN64" i="12"/>
  <c r="AN144" i="12"/>
  <c r="AN136" i="12"/>
  <c r="AN189" i="12"/>
  <c r="AN97" i="12"/>
  <c r="AN34" i="12"/>
  <c r="AN178" i="12"/>
  <c r="AN90" i="12"/>
  <c r="AN238" i="12"/>
  <c r="AN154" i="12"/>
  <c r="AN232" i="12"/>
  <c r="AN234" i="12"/>
  <c r="AN113" i="12"/>
  <c r="AN61" i="12"/>
  <c r="AN221" i="12"/>
  <c r="AN54" i="12"/>
  <c r="AN196" i="12"/>
  <c r="AN156" i="12"/>
  <c r="AN93" i="12"/>
  <c r="AN73" i="12"/>
  <c r="AN29" i="12"/>
  <c r="AN104" i="12"/>
  <c r="AN166" i="12"/>
  <c r="AN53" i="12"/>
  <c r="AN75" i="12"/>
  <c r="AN159" i="12"/>
  <c r="AN186" i="12"/>
  <c r="AN163" i="12"/>
  <c r="AN177" i="12"/>
  <c r="AN20" i="12"/>
  <c r="AN158" i="12"/>
  <c r="AN211" i="12"/>
  <c r="AN15" i="12"/>
  <c r="AN70" i="12"/>
  <c r="AN4" i="12"/>
  <c r="AN120" i="12"/>
  <c r="AN190" i="12"/>
  <c r="AN172" i="12"/>
  <c r="AN194" i="12"/>
  <c r="AN226" i="12"/>
  <c r="AN40" i="12"/>
  <c r="AN116" i="12"/>
  <c r="AN134" i="12"/>
  <c r="AN33" i="12"/>
  <c r="AN56" i="12"/>
  <c r="AN167" i="12"/>
  <c r="AN157" i="12"/>
  <c r="AN241" i="12"/>
  <c r="AN145" i="12"/>
  <c r="AN149" i="12"/>
  <c r="AN102" i="12"/>
  <c r="AN174" i="12"/>
  <c r="AN96" i="12"/>
  <c r="AN118" i="12"/>
  <c r="AN19" i="12"/>
  <c r="AN184" i="12"/>
  <c r="AN11" i="12"/>
  <c r="AN46" i="12"/>
  <c r="AN47" i="12"/>
  <c r="AN152" i="12"/>
  <c r="AN72" i="12"/>
  <c r="AN30" i="12"/>
  <c r="AN22" i="12"/>
  <c r="AN204" i="12"/>
  <c r="AN146" i="12"/>
  <c r="AN143" i="12"/>
  <c r="AN213" i="12"/>
  <c r="AN151" i="12"/>
  <c r="AN223" i="12"/>
  <c r="AN2" i="12"/>
  <c r="AN26" i="12"/>
  <c r="AN100" i="12"/>
  <c r="AN210" i="12"/>
  <c r="AN84" i="12"/>
  <c r="AN129" i="12"/>
  <c r="AN107" i="12"/>
  <c r="AN112" i="12"/>
  <c r="AN205" i="12"/>
  <c r="AN50" i="12"/>
  <c r="AN138" i="12"/>
  <c r="AN147" i="12"/>
  <c r="AN135" i="12"/>
  <c r="AN16" i="12"/>
  <c r="AN171" i="12"/>
  <c r="AN101" i="12"/>
  <c r="AN105" i="12"/>
  <c r="AN219" i="12"/>
  <c r="AN60" i="12"/>
  <c r="AN24" i="12"/>
  <c r="AN8" i="12"/>
  <c r="AN114" i="12"/>
  <c r="AN74" i="12"/>
  <c r="AN227" i="12"/>
  <c r="AN125" i="12"/>
  <c r="AN68" i="12"/>
  <c r="AN55" i="12"/>
  <c r="AN3" i="12"/>
  <c r="AN18" i="12"/>
  <c r="AN133" i="12"/>
  <c r="AN131" i="12"/>
  <c r="AN36" i="12"/>
  <c r="AN218" i="12"/>
  <c r="AN92" i="12"/>
  <c r="AN192" i="12"/>
  <c r="AN170" i="12"/>
  <c r="AN78" i="12"/>
  <c r="AN111" i="12"/>
  <c r="AN86" i="12"/>
  <c r="AN38" i="12"/>
  <c r="AN231" i="12"/>
  <c r="AN62" i="12"/>
  <c r="AN31" i="12"/>
  <c r="AN216" i="12"/>
  <c r="AN206" i="12"/>
  <c r="AN239" i="12"/>
  <c r="AN195" i="12"/>
  <c r="AN59" i="12"/>
  <c r="AN150" i="12"/>
  <c r="AN69" i="12"/>
  <c r="AN209" i="12"/>
  <c r="AN179" i="12"/>
  <c r="AN13" i="12"/>
  <c r="AN224" i="12"/>
  <c r="AN5" i="12"/>
  <c r="AN207" i="12"/>
  <c r="AN6" i="12"/>
  <c r="AN222" i="12"/>
  <c r="AN132" i="12"/>
  <c r="AN175" i="12"/>
  <c r="AN21" i="12"/>
  <c r="AN94" i="12"/>
  <c r="AN66" i="12"/>
  <c r="AN180" i="12"/>
  <c r="AN168" i="12"/>
  <c r="AN230" i="12"/>
  <c r="AN236" i="12"/>
  <c r="AN169" i="12"/>
  <c r="AN188" i="12"/>
  <c r="AN23" i="12"/>
  <c r="AN49" i="12"/>
  <c r="AN108" i="12"/>
  <c r="AN89" i="12"/>
  <c r="AN110" i="12"/>
  <c r="AN79" i="12"/>
  <c r="AN48" i="12"/>
  <c r="AN235" i="12"/>
  <c r="AN83" i="12"/>
  <c r="AN141" i="12"/>
  <c r="AN137" i="12"/>
  <c r="AN139" i="12"/>
  <c r="AN181" i="12"/>
  <c r="AN32" i="12"/>
  <c r="AN237" i="12"/>
  <c r="AN185" i="12"/>
  <c r="AN128" i="12"/>
  <c r="AN153" i="12"/>
  <c r="AN140" i="12"/>
  <c r="AN10" i="12"/>
  <c r="AN217" i="12"/>
  <c r="AN173" i="12"/>
  <c r="AN124" i="12"/>
  <c r="AN25" i="12"/>
  <c r="AN201" i="12"/>
  <c r="AN183" i="12"/>
  <c r="AN42" i="12"/>
  <c r="AN161" i="12"/>
  <c r="AN208" i="12"/>
  <c r="BD110" i="12"/>
  <c r="BD186" i="12"/>
  <c r="BD13" i="12"/>
  <c r="BD201" i="12"/>
  <c r="BD60" i="12"/>
  <c r="BD234" i="12"/>
  <c r="BD240" i="12"/>
  <c r="BD6" i="12"/>
  <c r="BD203" i="12"/>
  <c r="BD173" i="12"/>
  <c r="BD81" i="12"/>
  <c r="BD15" i="12"/>
  <c r="BD49" i="12"/>
  <c r="BD118" i="12"/>
  <c r="AZ206" i="12"/>
  <c r="AZ199" i="12"/>
  <c r="AZ41" i="12"/>
  <c r="AZ230" i="12"/>
  <c r="AZ211" i="12"/>
  <c r="AZ179" i="12"/>
  <c r="AZ61" i="12"/>
  <c r="AZ68" i="12"/>
  <c r="AZ170" i="12"/>
  <c r="AZ86" i="12"/>
  <c r="AZ222" i="12"/>
  <c r="AZ35" i="12"/>
  <c r="AZ112" i="12"/>
  <c r="AZ73" i="12"/>
  <c r="AZ167" i="12"/>
  <c r="AZ188" i="12"/>
  <c r="AZ151" i="12"/>
  <c r="AZ102" i="12"/>
  <c r="AZ100" i="12"/>
  <c r="AZ27" i="12"/>
  <c r="AZ180" i="12"/>
  <c r="AZ203" i="12"/>
  <c r="AZ227" i="12"/>
  <c r="AZ113" i="12"/>
  <c r="AZ136" i="12"/>
  <c r="AZ122" i="12"/>
  <c r="AZ159" i="12"/>
  <c r="AZ236" i="12"/>
  <c r="AZ101" i="12"/>
  <c r="AZ166" i="12"/>
  <c r="AZ118" i="12"/>
  <c r="AZ26" i="12"/>
  <c r="AZ67" i="12"/>
  <c r="AZ4" i="12"/>
  <c r="AZ8" i="12"/>
  <c r="AZ5" i="12"/>
  <c r="AZ14" i="12"/>
  <c r="AZ46" i="12"/>
  <c r="AZ53" i="12"/>
  <c r="AZ169" i="12"/>
  <c r="AZ142" i="12"/>
  <c r="AZ94" i="12"/>
  <c r="AZ125" i="12"/>
  <c r="AZ115" i="12"/>
  <c r="AZ173" i="12"/>
  <c r="AZ98" i="12"/>
  <c r="AZ99" i="12"/>
  <c r="AZ154" i="12"/>
  <c r="AZ195" i="12"/>
  <c r="AZ209" i="12"/>
  <c r="AZ189" i="12"/>
  <c r="AZ200" i="12"/>
  <c r="AZ198" i="12"/>
  <c r="AZ146" i="12"/>
  <c r="AZ137" i="12"/>
  <c r="AZ221" i="12"/>
  <c r="AZ13" i="12"/>
  <c r="AZ172" i="12"/>
  <c r="AZ58" i="12"/>
  <c r="AZ178" i="12"/>
  <c r="AZ223" i="12"/>
  <c r="AZ77" i="12"/>
  <c r="AZ34" i="12"/>
  <c r="AZ213" i="12"/>
  <c r="AZ39" i="12"/>
  <c r="AZ164" i="12"/>
  <c r="AZ65" i="12"/>
  <c r="AZ186" i="12"/>
  <c r="AZ184" i="12"/>
  <c r="AZ72" i="12"/>
  <c r="AZ78" i="12"/>
  <c r="AZ143" i="12"/>
  <c r="AZ238" i="12"/>
  <c r="AZ127" i="12"/>
  <c r="AZ153" i="12"/>
  <c r="AZ55" i="12"/>
  <c r="AZ42" i="12"/>
  <c r="AZ18" i="12"/>
  <c r="AZ171" i="12"/>
  <c r="AZ134" i="12"/>
  <c r="AZ57" i="12"/>
  <c r="AZ150" i="12"/>
  <c r="AZ76" i="12"/>
  <c r="AZ225" i="12"/>
  <c r="AZ71" i="12"/>
  <c r="AZ97" i="12"/>
  <c r="AZ90" i="12"/>
  <c r="AZ132" i="12"/>
  <c r="AZ114" i="12"/>
  <c r="AZ52" i="12"/>
  <c r="AZ187" i="12"/>
  <c r="AZ40" i="12"/>
  <c r="AZ87" i="12"/>
  <c r="AZ232" i="12"/>
  <c r="AZ218" i="12"/>
  <c r="AZ144" i="12"/>
  <c r="AZ59" i="12"/>
  <c r="AZ156" i="12"/>
  <c r="AZ163" i="12"/>
  <c r="AZ220" i="12"/>
  <c r="AZ80" i="12"/>
  <c r="AZ3" i="12"/>
  <c r="AZ208" i="12"/>
  <c r="AZ129" i="12"/>
  <c r="AZ70" i="12"/>
  <c r="AZ234" i="12"/>
  <c r="AZ149" i="12"/>
  <c r="AZ95" i="12"/>
  <c r="AZ111" i="12"/>
  <c r="AZ12" i="12"/>
  <c r="AZ75" i="12"/>
  <c r="AZ31" i="12"/>
  <c r="AZ106" i="12"/>
  <c r="AZ11" i="12"/>
  <c r="AZ47" i="12"/>
  <c r="AZ190" i="12"/>
  <c r="AZ19" i="12"/>
  <c r="AZ168" i="12"/>
  <c r="AZ83" i="12"/>
  <c r="AZ104" i="12"/>
  <c r="AZ117" i="12"/>
  <c r="AZ84" i="12"/>
  <c r="AZ228" i="12"/>
  <c r="AZ51" i="12"/>
  <c r="AZ88" i="12"/>
  <c r="AZ103" i="12"/>
  <c r="AZ145" i="12"/>
  <c r="AZ119" i="12"/>
  <c r="AZ91" i="12"/>
  <c r="AZ93" i="12"/>
  <c r="AZ162" i="12"/>
  <c r="AZ21" i="12"/>
  <c r="AZ197" i="12"/>
  <c r="AZ50" i="12"/>
  <c r="AZ204" i="12"/>
  <c r="AZ33" i="12"/>
  <c r="AZ202" i="12"/>
  <c r="AZ24" i="12"/>
  <c r="AZ205" i="12"/>
  <c r="AZ38" i="12"/>
  <c r="AZ183" i="12"/>
  <c r="AZ10" i="12"/>
  <c r="AZ66" i="12"/>
  <c r="AZ240" i="12"/>
  <c r="AZ128" i="12"/>
  <c r="AZ224" i="12"/>
  <c r="AZ48" i="12"/>
  <c r="AZ20" i="12"/>
  <c r="AZ176" i="12"/>
  <c r="AZ193" i="12"/>
  <c r="AZ44" i="12"/>
  <c r="AZ16" i="12"/>
  <c r="AZ155" i="12"/>
  <c r="AZ85" i="12"/>
  <c r="AZ192" i="12"/>
  <c r="AZ216" i="12"/>
  <c r="AZ62" i="12"/>
  <c r="AZ120" i="12"/>
  <c r="AZ174" i="12"/>
  <c r="AZ15" i="12"/>
  <c r="AZ148" i="12"/>
  <c r="AZ49" i="12"/>
  <c r="AZ105" i="12"/>
  <c r="AZ81" i="12"/>
  <c r="AZ231" i="12"/>
  <c r="AZ9" i="12"/>
  <c r="AZ69" i="12"/>
  <c r="AZ181" i="12"/>
  <c r="AZ92" i="12"/>
  <c r="AZ141" i="12"/>
  <c r="AZ109" i="12"/>
  <c r="AZ17" i="12"/>
  <c r="AZ139" i="12"/>
  <c r="AZ131" i="12"/>
  <c r="AZ2" i="12"/>
  <c r="AZ135" i="12"/>
  <c r="AZ210" i="12"/>
  <c r="AZ175" i="12"/>
  <c r="AZ64" i="12"/>
  <c r="AZ140" i="12"/>
  <c r="AZ182" i="12"/>
  <c r="AZ22" i="12"/>
  <c r="AZ217" i="12"/>
  <c r="AZ124" i="12"/>
  <c r="AZ6" i="12"/>
  <c r="AZ107" i="12"/>
  <c r="AZ63" i="12"/>
  <c r="AZ116" i="12"/>
  <c r="AZ133" i="12"/>
  <c r="AZ237" i="12"/>
  <c r="AZ196" i="12"/>
  <c r="AZ233" i="12"/>
  <c r="AZ82" i="12"/>
  <c r="AZ191" i="12"/>
  <c r="AZ177" i="12"/>
  <c r="AZ160" i="12"/>
  <c r="AZ215" i="12"/>
  <c r="AZ79" i="12"/>
  <c r="AZ219" i="12"/>
  <c r="AZ130" i="12"/>
  <c r="AZ30" i="12"/>
  <c r="AZ96" i="12"/>
  <c r="AZ161" i="12"/>
  <c r="AZ56" i="12"/>
  <c r="AZ158" i="12"/>
  <c r="AZ194" i="12"/>
  <c r="AZ7" i="12"/>
  <c r="AZ121" i="12"/>
  <c r="AZ37" i="12"/>
  <c r="AZ147" i="12"/>
  <c r="AZ123" i="12"/>
  <c r="AZ126" i="12"/>
  <c r="AZ226" i="12"/>
  <c r="AZ28" i="12"/>
  <c r="AZ165" i="12"/>
  <c r="AZ45" i="12"/>
  <c r="AZ43" i="12"/>
  <c r="AZ241" i="12"/>
  <c r="AZ29" i="12"/>
  <c r="AZ32" i="12"/>
  <c r="AZ235" i="12"/>
  <c r="AZ214" i="12"/>
  <c r="AZ201" i="12"/>
  <c r="AZ89" i="12"/>
  <c r="AZ36" i="12"/>
  <c r="AZ157" i="12"/>
  <c r="AZ23" i="12"/>
  <c r="AZ74" i="12"/>
  <c r="AZ108" i="12"/>
  <c r="AZ212" i="12"/>
  <c r="AZ239" i="12"/>
  <c r="AZ229" i="12"/>
  <c r="AZ138" i="12"/>
  <c r="AZ152" i="12"/>
  <c r="AZ60" i="12"/>
  <c r="AZ110" i="12"/>
  <c r="AZ207" i="12"/>
  <c r="AR95" i="12"/>
  <c r="AR72" i="12"/>
  <c r="AR205" i="12"/>
  <c r="AR128" i="12"/>
  <c r="AR126" i="12"/>
  <c r="AR45" i="12"/>
  <c r="AR208" i="12"/>
  <c r="AR19" i="12"/>
  <c r="AR153" i="12"/>
  <c r="AR142" i="12"/>
  <c r="AR77" i="12"/>
  <c r="AR5" i="12"/>
  <c r="AR31" i="12"/>
  <c r="AR82" i="12"/>
  <c r="AR115" i="12"/>
  <c r="AR3" i="12"/>
  <c r="AR156" i="12"/>
  <c r="AR140" i="12"/>
  <c r="AR14" i="12"/>
  <c r="AR112" i="12"/>
  <c r="AR166" i="12"/>
  <c r="AR11" i="12"/>
  <c r="AR98" i="12"/>
  <c r="AR88" i="12"/>
  <c r="AR110" i="12"/>
  <c r="AR48" i="12"/>
  <c r="AR240" i="12"/>
  <c r="AR80" i="12"/>
  <c r="AR7" i="12"/>
  <c r="AR26" i="12"/>
  <c r="AR67" i="12"/>
  <c r="AR55" i="12"/>
  <c r="AR199" i="12"/>
  <c r="AR10" i="12"/>
  <c r="AR217" i="12"/>
  <c r="AR226" i="12"/>
  <c r="AR62" i="12"/>
  <c r="AR137" i="12"/>
  <c r="AR216" i="12"/>
  <c r="AR100" i="12"/>
  <c r="AR46" i="12"/>
  <c r="AR131" i="12"/>
  <c r="AR182" i="12"/>
  <c r="AR43" i="12"/>
  <c r="AR175" i="12"/>
  <c r="AR70" i="12"/>
  <c r="AR21" i="12"/>
  <c r="AR154" i="12"/>
  <c r="AR220" i="12"/>
  <c r="AR200" i="12"/>
  <c r="AR32" i="12"/>
  <c r="AR104" i="12"/>
  <c r="AR20" i="12"/>
  <c r="AR212" i="12"/>
  <c r="AR63" i="12"/>
  <c r="AR6" i="12"/>
  <c r="AR202" i="12"/>
  <c r="AR39" i="12"/>
  <c r="AR224" i="12"/>
  <c r="AR235" i="12"/>
  <c r="AR96" i="12"/>
  <c r="AR143" i="12"/>
  <c r="AR152" i="12"/>
  <c r="AR122" i="12"/>
  <c r="AR101" i="12"/>
  <c r="AR227" i="12"/>
  <c r="AR172" i="12"/>
  <c r="AR38" i="12"/>
  <c r="AR177" i="12"/>
  <c r="AR89" i="12"/>
  <c r="AR52" i="12"/>
  <c r="AR60" i="12"/>
  <c r="AR133" i="12"/>
  <c r="AR47" i="12"/>
  <c r="AR18" i="12"/>
  <c r="AR148" i="12"/>
  <c r="AR213" i="12"/>
  <c r="AR147" i="12"/>
  <c r="AR106" i="12"/>
  <c r="AR236" i="12"/>
  <c r="AR168" i="12"/>
  <c r="AR138" i="12"/>
  <c r="AR145" i="12"/>
  <c r="AR23" i="12"/>
  <c r="AR162" i="12"/>
  <c r="AR28" i="12"/>
  <c r="AR36" i="12"/>
  <c r="AR76" i="12"/>
  <c r="AR174" i="12"/>
  <c r="AR40" i="12"/>
  <c r="AR92" i="12"/>
  <c r="AR181" i="12"/>
  <c r="AR93" i="12"/>
  <c r="AR228" i="12"/>
  <c r="AR215" i="12"/>
  <c r="AR201" i="12"/>
  <c r="AR44" i="12"/>
  <c r="AR42" i="12"/>
  <c r="AR188" i="12"/>
  <c r="AR225" i="12"/>
  <c r="AR41" i="12"/>
  <c r="AR107" i="12"/>
  <c r="AR198" i="12"/>
  <c r="AR94" i="12"/>
  <c r="AR119" i="12"/>
  <c r="AR157" i="12"/>
  <c r="AR144" i="12"/>
  <c r="AR12" i="12"/>
  <c r="AR160" i="12"/>
  <c r="AR141" i="12"/>
  <c r="AR50" i="12"/>
  <c r="AR25" i="12"/>
  <c r="AR51" i="12"/>
  <c r="AR103" i="12"/>
  <c r="AR54" i="12"/>
  <c r="AR233" i="12"/>
  <c r="AR86" i="12"/>
  <c r="AR68" i="12"/>
  <c r="AR204" i="12"/>
  <c r="AR195" i="12"/>
  <c r="AR17" i="12"/>
  <c r="AR180" i="12"/>
  <c r="AR194" i="12"/>
  <c r="AR223" i="12"/>
  <c r="AR49" i="12"/>
  <c r="AR189" i="12"/>
  <c r="AR163" i="12"/>
  <c r="AR169" i="12"/>
  <c r="AR16" i="12"/>
  <c r="AR197" i="12"/>
  <c r="AR178" i="12"/>
  <c r="AR4" i="12"/>
  <c r="AR149" i="12"/>
  <c r="AR155" i="12"/>
  <c r="AR187" i="12"/>
  <c r="AR8" i="12"/>
  <c r="AR230" i="12"/>
  <c r="AR35" i="12"/>
  <c r="AR209" i="12"/>
  <c r="AR71" i="12"/>
  <c r="AR116" i="12"/>
  <c r="AR85" i="12"/>
  <c r="AR185" i="12"/>
  <c r="AR184" i="12"/>
  <c r="AR127" i="12"/>
  <c r="AR65" i="12"/>
  <c r="AR97" i="12"/>
  <c r="AR165" i="12"/>
  <c r="AR81" i="12"/>
  <c r="AR193" i="12"/>
  <c r="AR90" i="12"/>
  <c r="AR135" i="12"/>
  <c r="AR132" i="12"/>
  <c r="AR109" i="12"/>
  <c r="AR234" i="12"/>
  <c r="AR150" i="12"/>
  <c r="AR207" i="12"/>
  <c r="AR219" i="12"/>
  <c r="AR186" i="12"/>
  <c r="AR171" i="12"/>
  <c r="AR221" i="12"/>
  <c r="AR161" i="12"/>
  <c r="AR61" i="12"/>
  <c r="AR69" i="12"/>
  <c r="AR102" i="12"/>
  <c r="AR238" i="12"/>
  <c r="AR66" i="12"/>
  <c r="AR191" i="12"/>
  <c r="AR113" i="12"/>
  <c r="AR53" i="12"/>
  <c r="AR146" i="12"/>
  <c r="AR74" i="12"/>
  <c r="AR183" i="12"/>
  <c r="AR211" i="12"/>
  <c r="AR27" i="12"/>
  <c r="AR58" i="12"/>
  <c r="AR2" i="12"/>
  <c r="AR37" i="12"/>
  <c r="AR75" i="12"/>
  <c r="AR179" i="12"/>
  <c r="AR84" i="12"/>
  <c r="AR139" i="12"/>
  <c r="AR124" i="12"/>
  <c r="AR170" i="12"/>
  <c r="AR239" i="12"/>
  <c r="AR87" i="12"/>
  <c r="AR121" i="12"/>
  <c r="AR24" i="12"/>
  <c r="AR167" i="12"/>
  <c r="AR190" i="12"/>
  <c r="AR123" i="12"/>
  <c r="AR210" i="12"/>
  <c r="AR214" i="12"/>
  <c r="AR57" i="12"/>
  <c r="AR118" i="12"/>
  <c r="AR159" i="12"/>
  <c r="AR9" i="12"/>
  <c r="AR34" i="12"/>
  <c r="AR130" i="12"/>
  <c r="AR91" i="12"/>
  <c r="AR229" i="12"/>
  <c r="AR218" i="12"/>
  <c r="AR206" i="12"/>
  <c r="AR120" i="12"/>
  <c r="AR105" i="12"/>
  <c r="AR129" i="12"/>
  <c r="AR22" i="12"/>
  <c r="AR83" i="12"/>
  <c r="AR192" i="12"/>
  <c r="AR136" i="12"/>
  <c r="AR79" i="12"/>
  <c r="AR151" i="12"/>
  <c r="AR232" i="12"/>
  <c r="AR108" i="12"/>
  <c r="AR164" i="12"/>
  <c r="AR125" i="12"/>
  <c r="AR13" i="12"/>
  <c r="AR59" i="12"/>
  <c r="AR56" i="12"/>
  <c r="AR64" i="12"/>
  <c r="AR33" i="12"/>
  <c r="AR203" i="12"/>
  <c r="AR173" i="12"/>
  <c r="AR99" i="12"/>
  <c r="AR134" i="12"/>
  <c r="AR222" i="12"/>
  <c r="AR231" i="12"/>
  <c r="AR15" i="12"/>
  <c r="AR73" i="12"/>
  <c r="AR237" i="12"/>
  <c r="AR176" i="12"/>
  <c r="AR78" i="12"/>
  <c r="AR114" i="12"/>
  <c r="AR196" i="12"/>
  <c r="AR117" i="12"/>
  <c r="AR241" i="12"/>
  <c r="AR29" i="12"/>
  <c r="AR30" i="12"/>
  <c r="AR111" i="12"/>
  <c r="AR158" i="12"/>
  <c r="BD106" i="12"/>
  <c r="BD125" i="12"/>
  <c r="BD143" i="12"/>
  <c r="BD221" i="12"/>
  <c r="BD227" i="12"/>
  <c r="BD26" i="12"/>
  <c r="BD48" i="12"/>
  <c r="BD101" i="12"/>
  <c r="BD86" i="12"/>
  <c r="BD209" i="12"/>
  <c r="BD14" i="12"/>
  <c r="BD117" i="12"/>
  <c r="BD144" i="12"/>
  <c r="AZ54" i="12"/>
  <c r="BD54" i="12"/>
  <c r="BD50" i="12"/>
  <c r="BD206" i="12"/>
  <c r="BD102" i="12"/>
  <c r="BD98" i="12"/>
  <c r="BD42" i="12"/>
  <c r="BD149" i="12"/>
  <c r="BD115" i="12"/>
  <c r="BD94" i="12"/>
  <c r="BD108" i="12"/>
  <c r="BD128" i="12"/>
  <c r="BD24" i="12"/>
  <c r="BD124" i="12"/>
  <c r="BD3" i="12"/>
  <c r="BD91" i="12"/>
  <c r="BD36" i="12"/>
  <c r="BD162" i="12"/>
  <c r="BD93" i="12"/>
  <c r="BD169" i="12"/>
  <c r="BD120" i="12"/>
  <c r="BD236" i="12"/>
  <c r="BD119" i="12"/>
  <c r="BD58" i="12"/>
  <c r="BD208" i="12"/>
  <c r="BD107" i="12"/>
  <c r="BD182" i="12"/>
  <c r="BD83" i="12"/>
  <c r="BD218" i="12"/>
  <c r="BD61" i="12"/>
  <c r="BD228" i="12"/>
  <c r="BD37" i="12"/>
  <c r="BD72" i="12"/>
  <c r="BD190" i="12"/>
  <c r="BD114" i="12"/>
  <c r="BD17" i="12"/>
  <c r="BD43" i="12"/>
  <c r="BD131" i="12"/>
  <c r="BD89" i="12"/>
  <c r="BD211" i="12"/>
  <c r="BD87" i="12"/>
  <c r="BD33" i="12"/>
  <c r="BD34" i="12"/>
  <c r="BD230" i="12"/>
  <c r="BD68" i="12"/>
  <c r="BD113" i="12"/>
  <c r="BD57" i="12"/>
  <c r="BD181" i="12"/>
  <c r="BD95" i="12"/>
  <c r="BD28" i="12"/>
  <c r="BD153" i="12"/>
  <c r="BD193" i="12"/>
  <c r="BD46" i="12"/>
  <c r="BD18" i="12"/>
  <c r="BD130" i="12"/>
  <c r="BD213" i="12"/>
  <c r="BD151" i="12"/>
  <c r="BD52" i="12"/>
  <c r="BD167" i="12"/>
  <c r="BD157" i="12"/>
  <c r="BD55" i="12"/>
  <c r="BD66" i="12"/>
  <c r="BD126" i="12"/>
  <c r="BD160" i="12"/>
  <c r="BD229" i="12"/>
  <c r="BD71" i="12"/>
  <c r="BD90" i="12"/>
  <c r="BD175" i="12"/>
  <c r="BD164" i="12"/>
  <c r="BD210" i="12"/>
  <c r="BD140" i="12"/>
  <c r="BD8" i="12"/>
  <c r="BD29" i="12"/>
  <c r="BD9" i="12"/>
  <c r="BD219" i="12"/>
  <c r="BD159" i="12"/>
  <c r="BD135" i="12"/>
  <c r="BD178" i="12"/>
  <c r="BD216" i="12"/>
  <c r="BD44" i="12"/>
  <c r="BD138" i="12"/>
  <c r="BD136" i="12"/>
  <c r="BD239" i="12"/>
  <c r="BD2" i="12"/>
  <c r="BD215" i="12"/>
  <c r="BD78" i="12"/>
  <c r="BD111" i="12"/>
  <c r="BD214" i="12"/>
  <c r="BD205" i="12"/>
  <c r="BD188" i="12"/>
  <c r="BD198" i="12"/>
  <c r="BD200" i="12"/>
  <c r="BD4" i="12"/>
  <c r="BD134" i="12"/>
  <c r="BD170" i="12"/>
  <c r="BD133" i="12"/>
  <c r="BD7" i="12"/>
  <c r="BD97" i="12"/>
  <c r="BD207" i="12"/>
  <c r="BD183" i="12"/>
  <c r="BD150" i="12"/>
  <c r="BD152" i="12"/>
  <c r="BD204" i="12"/>
  <c r="BD27" i="12"/>
  <c r="BD100" i="12"/>
  <c r="BD212" i="12"/>
  <c r="BD30" i="12"/>
  <c r="BD132" i="12"/>
  <c r="BD166" i="12"/>
  <c r="BD53" i="12"/>
  <c r="BD74" i="12"/>
  <c r="BD59" i="12"/>
  <c r="BD127" i="12"/>
  <c r="BD147" i="12"/>
  <c r="BD11" i="12"/>
  <c r="BD139" i="12"/>
  <c r="BD69" i="12"/>
  <c r="BD122" i="12"/>
  <c r="BD56" i="12"/>
  <c r="BD222" i="12"/>
  <c r="BD39" i="12"/>
  <c r="BD238" i="12"/>
  <c r="BD76" i="12"/>
  <c r="BD180" i="12"/>
  <c r="BD226" i="12"/>
  <c r="BD96" i="12"/>
  <c r="BD121" i="12"/>
  <c r="BD38" i="12"/>
  <c r="BD31" i="12"/>
  <c r="BD161" i="12"/>
  <c r="BY104" i="12" l="1"/>
  <c r="AW242" i="12"/>
  <c r="BC242" i="12"/>
  <c r="BX104" i="12"/>
  <c r="CI104" i="12"/>
  <c r="CE104" i="12"/>
  <c r="BG242" i="12"/>
  <c r="AV242" i="12"/>
  <c r="BE242" i="12"/>
  <c r="CG104" i="12"/>
  <c r="AU242" i="12"/>
  <c r="BW104" i="12"/>
  <c r="AT242" i="12"/>
  <c r="BV104" i="12"/>
  <c r="AS242" i="12"/>
  <c r="BU104" i="12"/>
  <c r="AL185" i="12"/>
  <c r="AQ242" i="12"/>
  <c r="BQ104" i="12"/>
  <c r="CD104" i="12"/>
  <c r="BB242" i="12"/>
  <c r="BS104" i="12"/>
  <c r="AL123" i="12"/>
  <c r="AL84" i="12"/>
  <c r="AP242" i="12"/>
  <c r="AL170" i="12"/>
  <c r="AL216" i="12"/>
  <c r="AL124" i="12"/>
  <c r="AL144" i="12"/>
  <c r="AL103" i="12"/>
  <c r="AL116" i="12"/>
  <c r="AL40" i="12"/>
  <c r="AL188" i="12"/>
  <c r="AL112" i="12"/>
  <c r="AL186" i="12"/>
  <c r="AL238" i="12"/>
  <c r="AL80" i="12"/>
  <c r="AL25" i="12"/>
  <c r="AL225" i="12"/>
  <c r="AL17" i="12"/>
  <c r="AL208" i="12"/>
  <c r="AL236" i="12"/>
  <c r="BZ104" i="12"/>
  <c r="BJ242" i="12"/>
  <c r="AL196" i="12"/>
  <c r="AX242" i="12"/>
  <c r="AL220" i="12"/>
  <c r="CL104" i="12"/>
  <c r="AL223" i="12"/>
  <c r="AL38" i="12"/>
  <c r="AL207" i="12"/>
  <c r="AL160" i="12"/>
  <c r="AL126" i="12"/>
  <c r="AL152" i="12"/>
  <c r="AL191" i="12"/>
  <c r="AL172" i="12"/>
  <c r="AL92" i="12"/>
  <c r="AL158" i="12"/>
  <c r="AL221" i="12"/>
  <c r="AL148" i="12"/>
  <c r="AL122" i="12"/>
  <c r="AL6" i="12"/>
  <c r="AL52" i="12"/>
  <c r="CC104" i="12"/>
  <c r="CJ104" i="12"/>
  <c r="AL176" i="12"/>
  <c r="BR104" i="12"/>
  <c r="AL146" i="12"/>
  <c r="AL154" i="12"/>
  <c r="BH242" i="12"/>
  <c r="AL150" i="12"/>
  <c r="AL24" i="12"/>
  <c r="AL109" i="12"/>
  <c r="AL13" i="12"/>
  <c r="AL113" i="12"/>
  <c r="AL16" i="12"/>
  <c r="AL168" i="12"/>
  <c r="AL202" i="12"/>
  <c r="AL199" i="12"/>
  <c r="AL156" i="12"/>
  <c r="BA242" i="12"/>
  <c r="AL42" i="12"/>
  <c r="AL217" i="12"/>
  <c r="AL214" i="12"/>
  <c r="AL194" i="12"/>
  <c r="AL12" i="12"/>
  <c r="AL59" i="12"/>
  <c r="AL218" i="12"/>
  <c r="AL180" i="12"/>
  <c r="AL10" i="12"/>
  <c r="AL239" i="12"/>
  <c r="AL2" i="12"/>
  <c r="AL145" i="12"/>
  <c r="AL75" i="12"/>
  <c r="AL167" i="12"/>
  <c r="AL61" i="12"/>
  <c r="AL153" i="12"/>
  <c r="AL141" i="12"/>
  <c r="AL49" i="12"/>
  <c r="AL5" i="12"/>
  <c r="AL195" i="12"/>
  <c r="AL174" i="12"/>
  <c r="AL233" i="12"/>
  <c r="AL98" i="12"/>
  <c r="AL37" i="12"/>
  <c r="AL88" i="12"/>
  <c r="AL43" i="12"/>
  <c r="AL128" i="12"/>
  <c r="AL178" i="12"/>
  <c r="AL20" i="12"/>
  <c r="AL62" i="12"/>
  <c r="AL50" i="12"/>
  <c r="AL81" i="12"/>
  <c r="AL231" i="12"/>
  <c r="AL230" i="12"/>
  <c r="AL9" i="12"/>
  <c r="AL166" i="12"/>
  <c r="AL179" i="12"/>
  <c r="AL15" i="12"/>
  <c r="AL83" i="12"/>
  <c r="AL23" i="12"/>
  <c r="AL224" i="12"/>
  <c r="AL4" i="12"/>
  <c r="AL136" i="12"/>
  <c r="AL51" i="12"/>
  <c r="AL130" i="12"/>
  <c r="AL182" i="12"/>
  <c r="AL240" i="12"/>
  <c r="AL235" i="12"/>
  <c r="AL67" i="12"/>
  <c r="AL71" i="12"/>
  <c r="AL99" i="12"/>
  <c r="AL97" i="12"/>
  <c r="AL104" i="12"/>
  <c r="AL215" i="12"/>
  <c r="AL19" i="12"/>
  <c r="AL200" i="12"/>
  <c r="AL175" i="12"/>
  <c r="AL39" i="12"/>
  <c r="AL7" i="12"/>
  <c r="AL95" i="12"/>
  <c r="AL72" i="12"/>
  <c r="AL115" i="12"/>
  <c r="AL203" i="12"/>
  <c r="AL129" i="12"/>
  <c r="AL189" i="12"/>
  <c r="AL213" i="12"/>
  <c r="AL149" i="12"/>
  <c r="AL227" i="12"/>
  <c r="AL73" i="12"/>
  <c r="AL33" i="12"/>
  <c r="AL232" i="12"/>
  <c r="AL157" i="12"/>
  <c r="AL74" i="12"/>
  <c r="AL3" i="12"/>
  <c r="AL96" i="12"/>
  <c r="AL118" i="12"/>
  <c r="AL127" i="12"/>
  <c r="AL237" i="12"/>
  <c r="AL85" i="12"/>
  <c r="AL46" i="12"/>
  <c r="AL22" i="12"/>
  <c r="AL78" i="12"/>
  <c r="AL210" i="12"/>
  <c r="AL111" i="12"/>
  <c r="AL206" i="12"/>
  <c r="AL93" i="12"/>
  <c r="AL101" i="12"/>
  <c r="AL151" i="12"/>
  <c r="AL36" i="12"/>
  <c r="AL30" i="12"/>
  <c r="AL108" i="12"/>
  <c r="AL34" i="12"/>
  <c r="AL155" i="12"/>
  <c r="AL70" i="12"/>
  <c r="AL137" i="12"/>
  <c r="AL82" i="12"/>
  <c r="AL135" i="12"/>
  <c r="AL190" i="12"/>
  <c r="AL139" i="12"/>
  <c r="AL211" i="12"/>
  <c r="AL219" i="12"/>
  <c r="AL193" i="12"/>
  <c r="AL68" i="12"/>
  <c r="AL107" i="12"/>
  <c r="AL228" i="12"/>
  <c r="AL28" i="12"/>
  <c r="AL89" i="12"/>
  <c r="AL143" i="12"/>
  <c r="AL45" i="12"/>
  <c r="AL161" i="12"/>
  <c r="AL177" i="12"/>
  <c r="AL105" i="12"/>
  <c r="AL48" i="12"/>
  <c r="AL162" i="12"/>
  <c r="AL47" i="12"/>
  <c r="AL163" i="12"/>
  <c r="AL187" i="12"/>
  <c r="AL32" i="12"/>
  <c r="AL183" i="12"/>
  <c r="AL134" i="12"/>
  <c r="AL26" i="12"/>
  <c r="AR242" i="12"/>
  <c r="AL29" i="12"/>
  <c r="AL205" i="12"/>
  <c r="AL58" i="12"/>
  <c r="AL125" i="12"/>
  <c r="CB104" i="12"/>
  <c r="AL159" i="12"/>
  <c r="AL222" i="12"/>
  <c r="AL41" i="12"/>
  <c r="AL110" i="12"/>
  <c r="AL173" i="12"/>
  <c r="AL79" i="12"/>
  <c r="AL132" i="12"/>
  <c r="AL209" i="12"/>
  <c r="BP104" i="12"/>
  <c r="AL192" i="12"/>
  <c r="AL55" i="12"/>
  <c r="AL60" i="12"/>
  <c r="AL138" i="12"/>
  <c r="AL100" i="12"/>
  <c r="AL204" i="12"/>
  <c r="AL184" i="12"/>
  <c r="AL241" i="12"/>
  <c r="AL226" i="12"/>
  <c r="AL53" i="12"/>
  <c r="AL54" i="12"/>
  <c r="AL90" i="12"/>
  <c r="AL165" i="12"/>
  <c r="AL57" i="12"/>
  <c r="AL229" i="12"/>
  <c r="AL91" i="12"/>
  <c r="AL164" i="12"/>
  <c r="AL142" i="12"/>
  <c r="AL63" i="12"/>
  <c r="AL121" i="12"/>
  <c r="AL212" i="12"/>
  <c r="AL65" i="12"/>
  <c r="CK104" i="12"/>
  <c r="AL21" i="12"/>
  <c r="AL140" i="12"/>
  <c r="AL18" i="12"/>
  <c r="AL102" i="12"/>
  <c r="AL69" i="12"/>
  <c r="AL44" i="12"/>
  <c r="AL181" i="12"/>
  <c r="AL86" i="12"/>
  <c r="AL171" i="12"/>
  <c r="AL106" i="12"/>
  <c r="AL119" i="12"/>
  <c r="AL169" i="12"/>
  <c r="AL94" i="12"/>
  <c r="AL66" i="12"/>
  <c r="AL197" i="12"/>
  <c r="AL87" i="12"/>
  <c r="AL77" i="12"/>
  <c r="AL201" i="12"/>
  <c r="AL114" i="12"/>
  <c r="AL133" i="12"/>
  <c r="AL76" i="12"/>
  <c r="AL35" i="12"/>
  <c r="AL56" i="12"/>
  <c r="AL234" i="12"/>
  <c r="AL27" i="12"/>
  <c r="AL120" i="12"/>
  <c r="AL64" i="12"/>
  <c r="AL131" i="12"/>
  <c r="AL198" i="12"/>
  <c r="AL117" i="12"/>
  <c r="CF104" i="12"/>
  <c r="BD242" i="12"/>
  <c r="BI242" i="12"/>
  <c r="BT104" i="12"/>
  <c r="AL14" i="12"/>
  <c r="AL11" i="12"/>
  <c r="AL8" i="12"/>
  <c r="AZ242" i="12"/>
  <c r="CA104" i="12"/>
  <c r="AL31" i="12"/>
  <c r="AY242" i="12"/>
  <c r="AL147" i="12"/>
  <c r="BN101" i="12" l="1"/>
  <c r="BM101" i="12" s="1"/>
  <c r="AI100" i="12"/>
  <c r="AI171" i="12"/>
  <c r="AI166" i="12"/>
  <c r="AI209" i="12"/>
  <c r="AI192" i="12"/>
  <c r="AI47" i="12"/>
  <c r="AI193" i="12"/>
  <c r="AI241" i="12"/>
  <c r="AI63" i="12"/>
  <c r="AI49" i="12"/>
  <c r="AI58" i="12"/>
  <c r="AI28" i="12"/>
  <c r="BN51" i="12"/>
  <c r="BM51" i="12" s="1"/>
  <c r="CH51" i="12" s="1"/>
  <c r="AI182" i="12"/>
  <c r="AI125" i="12"/>
  <c r="AI200" i="12"/>
  <c r="AI164" i="12"/>
  <c r="AI34" i="12"/>
  <c r="AI3" i="12"/>
  <c r="AI40" i="12"/>
  <c r="BN89" i="12"/>
  <c r="BM89" i="12" s="1"/>
  <c r="CD89" i="12" s="1"/>
  <c r="AI21" i="12"/>
  <c r="BN49" i="12"/>
  <c r="BM49" i="12" s="1"/>
  <c r="CI49" i="12" s="1"/>
  <c r="AI152" i="12"/>
  <c r="AI91" i="12"/>
  <c r="AI230" i="12"/>
  <c r="AI104" i="12"/>
  <c r="BN36" i="12"/>
  <c r="BM36" i="12" s="1"/>
  <c r="BN31" i="12"/>
  <c r="BM31" i="12" s="1"/>
  <c r="BY31" i="12" s="1"/>
  <c r="AI188" i="12"/>
  <c r="AI235" i="12"/>
  <c r="AI229" i="12"/>
  <c r="AI158" i="12"/>
  <c r="BN71" i="12"/>
  <c r="BM71" i="12" s="1"/>
  <c r="AI145" i="12"/>
  <c r="AI57" i="12"/>
  <c r="AI224" i="12"/>
  <c r="AI122" i="12"/>
  <c r="BN6" i="12"/>
  <c r="AI27" i="12"/>
  <c r="AI15" i="12"/>
  <c r="AI117" i="12"/>
  <c r="AI216" i="12"/>
  <c r="AI39" i="12"/>
  <c r="BN78" i="12"/>
  <c r="BM78" i="12" s="1"/>
  <c r="BY78" i="12" s="1"/>
  <c r="AI90" i="12"/>
  <c r="AI7" i="12"/>
  <c r="BN95" i="12"/>
  <c r="BM95" i="12" s="1"/>
  <c r="AI44" i="12"/>
  <c r="AI26" i="12"/>
  <c r="AI86" i="12"/>
  <c r="BN69" i="12"/>
  <c r="BM69" i="12" s="1"/>
  <c r="BN91" i="12"/>
  <c r="BM91" i="12" s="1"/>
  <c r="CB91" i="12" s="1"/>
  <c r="AI79" i="12"/>
  <c r="BN73" i="12"/>
  <c r="BM73" i="12" s="1"/>
  <c r="BP73" i="12" s="1"/>
  <c r="AI124" i="12"/>
  <c r="AI161" i="12"/>
  <c r="AI92" i="12"/>
  <c r="AI189" i="12"/>
  <c r="AI36" i="12"/>
  <c r="BN41" i="12"/>
  <c r="BM41" i="12" s="1"/>
  <c r="BX41" i="12" s="1"/>
  <c r="BN21" i="12"/>
  <c r="BM21" i="12" s="1"/>
  <c r="BS21" i="12" s="1"/>
  <c r="BN44" i="12"/>
  <c r="BM44" i="12" s="1"/>
  <c r="BZ44" i="12" s="1"/>
  <c r="AI150" i="12"/>
  <c r="AI68" i="12"/>
  <c r="AI128" i="12"/>
  <c r="AI16" i="12"/>
  <c r="AI9" i="12"/>
  <c r="AI42" i="12"/>
  <c r="BN22" i="12"/>
  <c r="BM22" i="12" s="1"/>
  <c r="BO22" i="12" s="1"/>
  <c r="BN93" i="12"/>
  <c r="BM93" i="12" s="1"/>
  <c r="BW93" i="12" s="1"/>
  <c r="BN82" i="12"/>
  <c r="BM82" i="12" s="1"/>
  <c r="AI94" i="12"/>
  <c r="AI148" i="12"/>
  <c r="AI185" i="12"/>
  <c r="BN45" i="12"/>
  <c r="BM45" i="12" s="1"/>
  <c r="BN66" i="12"/>
  <c r="BM66" i="12" s="1"/>
  <c r="CE66" i="12" s="1"/>
  <c r="BN77" i="12"/>
  <c r="BM77" i="12" s="1"/>
  <c r="BS77" i="12" s="1"/>
  <c r="BN75" i="12"/>
  <c r="AI67" i="12"/>
  <c r="BN65" i="12"/>
  <c r="BM65" i="12" s="1"/>
  <c r="BN8" i="12"/>
  <c r="BN30" i="12"/>
  <c r="BM30" i="12" s="1"/>
  <c r="BU30" i="12" s="1"/>
  <c r="BN62" i="12"/>
  <c r="BM62" i="12" s="1"/>
  <c r="BN88" i="12"/>
  <c r="BM88" i="12" s="1"/>
  <c r="CG88" i="12" s="1"/>
  <c r="AI144" i="12"/>
  <c r="AI214" i="12"/>
  <c r="AI176" i="12"/>
  <c r="AI234" i="12"/>
  <c r="AI87" i="12"/>
  <c r="AI184" i="12"/>
  <c r="AI237" i="12"/>
  <c r="AI183" i="12"/>
  <c r="AI18" i="12"/>
  <c r="AI10" i="12"/>
  <c r="BN24" i="12"/>
  <c r="BM24" i="12" s="1"/>
  <c r="BN17" i="12"/>
  <c r="BM17" i="12" s="1"/>
  <c r="BN42" i="12"/>
  <c r="BM42" i="12" s="1"/>
  <c r="BN57" i="12"/>
  <c r="BM57" i="12" s="1"/>
  <c r="CI57" i="12" s="1"/>
  <c r="BN25" i="12"/>
  <c r="BM25" i="12" s="1"/>
  <c r="AI96" i="12"/>
  <c r="AI143" i="12"/>
  <c r="AI19" i="12"/>
  <c r="BN29" i="12"/>
  <c r="BM29" i="12" s="1"/>
  <c r="AI13" i="12"/>
  <c r="AI50" i="12"/>
  <c r="AI157" i="12"/>
  <c r="AI120" i="12"/>
  <c r="AI70" i="12"/>
  <c r="AI208" i="12"/>
  <c r="AI198" i="12"/>
  <c r="AI76" i="12"/>
  <c r="AI69" i="12"/>
  <c r="AI121" i="12"/>
  <c r="AI138" i="12"/>
  <c r="AI173" i="12"/>
  <c r="AI205" i="12"/>
  <c r="AI175" i="12"/>
  <c r="AI116" i="12"/>
  <c r="AI52" i="12"/>
  <c r="AI83" i="12"/>
  <c r="AI227" i="12"/>
  <c r="AI146" i="12"/>
  <c r="AI127" i="12"/>
  <c r="BN53" i="12"/>
  <c r="BM53" i="12" s="1"/>
  <c r="CK53" i="12" s="1"/>
  <c r="BN16" i="12"/>
  <c r="BM16" i="12" s="1"/>
  <c r="BU16" i="12" s="1"/>
  <c r="BN61" i="12"/>
  <c r="BM61" i="12" s="1"/>
  <c r="CD61" i="12" s="1"/>
  <c r="BN19" i="12"/>
  <c r="BM19" i="12" s="1"/>
  <c r="BN98" i="12"/>
  <c r="BM98" i="12" s="1"/>
  <c r="AI151" i="12"/>
  <c r="AI194" i="12"/>
  <c r="AI221" i="12"/>
  <c r="AI85" i="12"/>
  <c r="AI109" i="12"/>
  <c r="BN74" i="12"/>
  <c r="BM74" i="12" s="1"/>
  <c r="BZ74" i="12" s="1"/>
  <c r="BN59" i="12"/>
  <c r="BM59" i="12" s="1"/>
  <c r="AI226" i="12"/>
  <c r="AI172" i="12"/>
  <c r="AI82" i="12"/>
  <c r="AI170" i="12"/>
  <c r="AI141" i="12"/>
  <c r="AI14" i="12"/>
  <c r="BN43" i="12"/>
  <c r="BM43" i="12" s="1"/>
  <c r="BY43" i="12" s="1"/>
  <c r="BN12" i="12"/>
  <c r="BM12" i="12" s="1"/>
  <c r="BN35" i="12"/>
  <c r="BM35" i="12" s="1"/>
  <c r="AI53" i="12"/>
  <c r="AI196" i="12"/>
  <c r="AI106" i="12"/>
  <c r="AI62" i="12"/>
  <c r="AI140" i="12"/>
  <c r="AI113" i="12"/>
  <c r="AI32" i="12"/>
  <c r="AI107" i="12"/>
  <c r="AI178" i="12"/>
  <c r="AI132" i="12"/>
  <c r="AI204" i="12"/>
  <c r="AI35" i="12"/>
  <c r="AI212" i="12"/>
  <c r="AI59" i="12"/>
  <c r="AI174" i="12"/>
  <c r="AI136" i="12"/>
  <c r="AI111" i="12"/>
  <c r="AI134" i="12"/>
  <c r="AI220" i="12"/>
  <c r="AI153" i="12"/>
  <c r="BN63" i="12"/>
  <c r="BM63" i="12" s="1"/>
  <c r="BR63" i="12" s="1"/>
  <c r="BN96" i="12"/>
  <c r="BN86" i="12"/>
  <c r="BM86" i="12" s="1"/>
  <c r="BN72" i="12"/>
  <c r="BM72" i="12" s="1"/>
  <c r="BN28" i="12"/>
  <c r="BM28" i="12" s="1"/>
  <c r="BN37" i="12"/>
  <c r="BM37" i="12" s="1"/>
  <c r="BN32" i="12"/>
  <c r="BM32" i="12" s="1"/>
  <c r="BN90" i="12"/>
  <c r="BM90" i="12" s="1"/>
  <c r="CL90" i="12" s="1"/>
  <c r="BN18" i="12"/>
  <c r="BM18" i="12" s="1"/>
  <c r="CJ18" i="12" s="1"/>
  <c r="BN9" i="12"/>
  <c r="BN40" i="12"/>
  <c r="BM40" i="12" s="1"/>
  <c r="AI46" i="12"/>
  <c r="AI155" i="12"/>
  <c r="AI72" i="12"/>
  <c r="AI131" i="12"/>
  <c r="AI177" i="12"/>
  <c r="AI98" i="12"/>
  <c r="AI66" i="12"/>
  <c r="AI165" i="12"/>
  <c r="AI191" i="12"/>
  <c r="AI38" i="12"/>
  <c r="AI78" i="12"/>
  <c r="AI217" i="12"/>
  <c r="AI147" i="12"/>
  <c r="AI33" i="12"/>
  <c r="AI17" i="12"/>
  <c r="AI137" i="12"/>
  <c r="AI101" i="12"/>
  <c r="AI75" i="12"/>
  <c r="AI80" i="12"/>
  <c r="AI23" i="12"/>
  <c r="BN4" i="12"/>
  <c r="BN83" i="12"/>
  <c r="BM83" i="12" s="1"/>
  <c r="CE83" i="12" s="1"/>
  <c r="BN70" i="12"/>
  <c r="BM70" i="12" s="1"/>
  <c r="BY70" i="12" s="1"/>
  <c r="BN14" i="12"/>
  <c r="BM14" i="12" s="1"/>
  <c r="BN48" i="12"/>
  <c r="BM48" i="12" s="1"/>
  <c r="BN47" i="12"/>
  <c r="BM47" i="12" s="1"/>
  <c r="BN76" i="12"/>
  <c r="BM76" i="12" s="1"/>
  <c r="AI118" i="12"/>
  <c r="BN50" i="12"/>
  <c r="BM50" i="12" s="1"/>
  <c r="BU50" i="12" s="1"/>
  <c r="BN64" i="12"/>
  <c r="BM64" i="12" s="1"/>
  <c r="CK64" i="12" s="1"/>
  <c r="BN11" i="12"/>
  <c r="BM11" i="12" s="1"/>
  <c r="BX11" i="12" s="1"/>
  <c r="BN84" i="12"/>
  <c r="BM84" i="12" s="1"/>
  <c r="AI168" i="12"/>
  <c r="AI187" i="12"/>
  <c r="AI81" i="12"/>
  <c r="AI201" i="12"/>
  <c r="AI8" i="12"/>
  <c r="AI73" i="12"/>
  <c r="AI71" i="12"/>
  <c r="AI24" i="12"/>
  <c r="AI41" i="12"/>
  <c r="AI65" i="12"/>
  <c r="AI95" i="12"/>
  <c r="AI167" i="12"/>
  <c r="AI77" i="12"/>
  <c r="AI139" i="12"/>
  <c r="AI55" i="12"/>
  <c r="AI4" i="12"/>
  <c r="AI103" i="12"/>
  <c r="AI108" i="12"/>
  <c r="AI5" i="12"/>
  <c r="AI37" i="12"/>
  <c r="AI225" i="12"/>
  <c r="AI238" i="12"/>
  <c r="AI12" i="12"/>
  <c r="AI89" i="12"/>
  <c r="AI105" i="12"/>
  <c r="AI159" i="12"/>
  <c r="AI202" i="12"/>
  <c r="AI102" i="12"/>
  <c r="AI210" i="12"/>
  <c r="AI154" i="12"/>
  <c r="AI215" i="12"/>
  <c r="AI236" i="12"/>
  <c r="BN3" i="12"/>
  <c r="BN13" i="12"/>
  <c r="BM13" i="12" s="1"/>
  <c r="BN97" i="12"/>
  <c r="BM97" i="12" s="1"/>
  <c r="BN85" i="12"/>
  <c r="BM85" i="12" s="1"/>
  <c r="BN68" i="12"/>
  <c r="BM68" i="12" s="1"/>
  <c r="BZ68" i="12" s="1"/>
  <c r="BN7" i="12"/>
  <c r="BN38" i="12"/>
  <c r="BM38" i="12" s="1"/>
  <c r="CE38" i="12" s="1"/>
  <c r="BN56" i="12"/>
  <c r="BM56" i="12" s="1"/>
  <c r="BN20" i="12"/>
  <c r="BM20" i="12" s="1"/>
  <c r="BN79" i="12"/>
  <c r="BM79" i="12" s="1"/>
  <c r="BN5" i="12"/>
  <c r="AI218" i="12"/>
  <c r="AI20" i="12"/>
  <c r="AI162" i="12"/>
  <c r="AI48" i="12"/>
  <c r="AI112" i="12"/>
  <c r="AI54" i="12"/>
  <c r="AI115" i="12"/>
  <c r="AI133" i="12"/>
  <c r="AI190" i="12"/>
  <c r="AI233" i="12"/>
  <c r="AI181" i="12"/>
  <c r="AI219" i="12"/>
  <c r="AI186" i="12"/>
  <c r="AI142" i="12"/>
  <c r="AI228" i="12"/>
  <c r="AI206" i="12"/>
  <c r="AI199" i="12"/>
  <c r="AI88" i="12"/>
  <c r="AI169" i="12"/>
  <c r="AI30" i="12"/>
  <c r="AI51" i="12"/>
  <c r="AI123" i="12"/>
  <c r="AI207" i="12"/>
  <c r="BN15" i="12"/>
  <c r="BM15" i="12" s="1"/>
  <c r="BN39" i="12"/>
  <c r="BM39" i="12" s="1"/>
  <c r="BN33" i="12"/>
  <c r="BM33" i="12" s="1"/>
  <c r="CD33" i="12" s="1"/>
  <c r="BN54" i="12"/>
  <c r="BM54" i="12" s="1"/>
  <c r="BV54" i="12" s="1"/>
  <c r="BN81" i="12"/>
  <c r="BM81" i="12" s="1"/>
  <c r="BW81" i="12" s="1"/>
  <c r="BN80" i="12"/>
  <c r="BM80" i="12" s="1"/>
  <c r="BN55" i="12"/>
  <c r="BM55" i="12" s="1"/>
  <c r="BN60" i="12"/>
  <c r="BM60" i="12" s="1"/>
  <c r="BN26" i="12"/>
  <c r="BM26" i="12" s="1"/>
  <c r="BN46" i="12"/>
  <c r="BM46" i="12" s="1"/>
  <c r="BN92" i="12"/>
  <c r="BM92" i="12" s="1"/>
  <c r="BR92" i="12" s="1"/>
  <c r="AI74" i="12"/>
  <c r="AI29" i="12"/>
  <c r="AI45" i="12"/>
  <c r="AI180" i="12"/>
  <c r="AI213" i="12"/>
  <c r="AI64" i="12"/>
  <c r="AI99" i="12"/>
  <c r="AI60" i="12"/>
  <c r="AI163" i="12"/>
  <c r="AI130" i="12"/>
  <c r="AI110" i="12"/>
  <c r="AI114" i="12"/>
  <c r="AI156" i="12"/>
  <c r="AI197" i="12"/>
  <c r="AI97" i="12"/>
  <c r="AI84" i="12"/>
  <c r="AI232" i="12"/>
  <c r="AI240" i="12"/>
  <c r="AI6" i="12"/>
  <c r="AI149" i="12"/>
  <c r="AI43" i="12"/>
  <c r="AI61" i="12"/>
  <c r="AI239" i="12"/>
  <c r="BN100" i="12"/>
  <c r="BM100" i="12" s="1"/>
  <c r="CC100" i="12" s="1"/>
  <c r="BN10" i="12"/>
  <c r="BN52" i="12"/>
  <c r="BM52" i="12" s="1"/>
  <c r="BU52" i="12" s="1"/>
  <c r="BN67" i="12"/>
  <c r="BM67" i="12" s="1"/>
  <c r="AI2" i="12"/>
  <c r="BN94" i="12"/>
  <c r="BM94" i="12" s="1"/>
  <c r="BN58" i="12"/>
  <c r="BM58" i="12" s="1"/>
  <c r="BN2" i="12"/>
  <c r="BN34" i="12"/>
  <c r="BM34" i="12" s="1"/>
  <c r="BU34" i="12" s="1"/>
  <c r="BN27" i="12"/>
  <c r="BM27" i="12" s="1"/>
  <c r="CH27" i="12" s="1"/>
  <c r="BN99" i="12"/>
  <c r="BM99" i="12" s="1"/>
  <c r="CC99" i="12" s="1"/>
  <c r="BN87" i="12"/>
  <c r="BM87" i="12" s="1"/>
  <c r="BN23" i="12"/>
  <c r="BM23" i="12" s="1"/>
  <c r="AI135" i="12"/>
  <c r="AI223" i="12"/>
  <c r="AI56" i="12"/>
  <c r="AI179" i="12"/>
  <c r="AI11" i="12"/>
  <c r="AI25" i="12"/>
  <c r="AI93" i="12"/>
  <c r="AI160" i="12"/>
  <c r="AI129" i="12"/>
  <c r="AI222" i="12"/>
  <c r="AI22" i="12"/>
  <c r="AI119" i="12"/>
  <c r="AI203" i="12"/>
  <c r="AI195" i="12"/>
  <c r="AI211" i="12"/>
  <c r="AI126" i="12"/>
  <c r="AI231" i="12"/>
  <c r="AI31" i="12"/>
  <c r="BU65" i="12"/>
  <c r="CE65" i="12"/>
  <c r="CB65" i="12"/>
  <c r="CH65" i="12"/>
  <c r="BP65" i="12"/>
  <c r="BT65" i="12"/>
  <c r="CC65" i="12"/>
  <c r="BY65" i="12"/>
  <c r="BQ65" i="12"/>
  <c r="CA65" i="12"/>
  <c r="CL65" i="12"/>
  <c r="BO65" i="12"/>
  <c r="BV65" i="12"/>
  <c r="CK65" i="12"/>
  <c r="BR65" i="12"/>
  <c r="CI65" i="12"/>
  <c r="CJ65" i="12"/>
  <c r="CG65" i="12"/>
  <c r="BS65" i="12"/>
  <c r="BZ65" i="12"/>
  <c r="CD65" i="12"/>
  <c r="BX65" i="12"/>
  <c r="BW65" i="12"/>
  <c r="CF65" i="12"/>
  <c r="BW101" i="12"/>
  <c r="CC101" i="12"/>
  <c r="CH101" i="12"/>
  <c r="CE101" i="12"/>
  <c r="BV101" i="12"/>
  <c r="CK101" i="12"/>
  <c r="BS101" i="12"/>
  <c r="CL101" i="12"/>
  <c r="BU101" i="12"/>
  <c r="BY101" i="12"/>
  <c r="BQ101" i="12"/>
  <c r="CA101" i="12"/>
  <c r="BP101" i="12"/>
  <c r="CJ101" i="12"/>
  <c r="BZ101" i="12"/>
  <c r="CI101" i="12"/>
  <c r="BR101" i="12"/>
  <c r="CD101" i="12"/>
  <c r="CG101" i="12"/>
  <c r="CF101" i="12"/>
  <c r="BX101" i="12"/>
  <c r="BT101" i="12"/>
  <c r="CB101" i="12"/>
  <c r="BO101" i="12"/>
  <c r="BV89" i="12"/>
  <c r="CJ30" i="12"/>
  <c r="BX30" i="12"/>
  <c r="BT30" i="12"/>
  <c r="BV30" i="12"/>
  <c r="BZ19" i="12"/>
  <c r="CJ19" i="12"/>
  <c r="CI19" i="12"/>
  <c r="BQ19" i="12"/>
  <c r="BP19" i="12"/>
  <c r="BW19" i="12"/>
  <c r="CE19" i="12"/>
  <c r="BY19" i="12"/>
  <c r="CA19" i="12"/>
  <c r="CB19" i="12"/>
  <c r="BR19" i="12"/>
  <c r="BS19" i="12"/>
  <c r="CF19" i="12"/>
  <c r="BO19" i="12"/>
  <c r="BX19" i="12"/>
  <c r="CG19" i="12"/>
  <c r="BV19" i="12"/>
  <c r="BU19" i="12"/>
  <c r="CK19" i="12"/>
  <c r="CL19" i="12"/>
  <c r="BT19" i="12"/>
  <c r="CH19" i="12"/>
  <c r="CC19" i="12"/>
  <c r="CD19" i="12"/>
  <c r="CE31" i="12"/>
  <c r="CA57" i="12"/>
  <c r="BZ57" i="12"/>
  <c r="CE57" i="12"/>
  <c r="CK57" i="12"/>
  <c r="BQ57" i="12"/>
  <c r="BY57" i="12"/>
  <c r="BO57" i="12"/>
  <c r="BU57" i="12"/>
  <c r="BP57" i="12"/>
  <c r="CG57" i="12"/>
  <c r="BX57" i="12"/>
  <c r="CL57" i="12"/>
  <c r="BX98" i="12"/>
  <c r="BZ98" i="12"/>
  <c r="CJ98" i="12"/>
  <c r="BT98" i="12"/>
  <c r="CB98" i="12"/>
  <c r="BS98" i="12"/>
  <c r="CE98" i="12"/>
  <c r="CK98" i="12"/>
  <c r="BQ98" i="12"/>
  <c r="CD98" i="12"/>
  <c r="CH98" i="12"/>
  <c r="BV98" i="12"/>
  <c r="CF98" i="12"/>
  <c r="CL98" i="12"/>
  <c r="CG98" i="12"/>
  <c r="CC98" i="12"/>
  <c r="BW98" i="12"/>
  <c r="BP98" i="12"/>
  <c r="CI98" i="12"/>
  <c r="BO98" i="12"/>
  <c r="BU98" i="12"/>
  <c r="BY98" i="12"/>
  <c r="CA98" i="12"/>
  <c r="BR98" i="12"/>
  <c r="CK88" i="12"/>
  <c r="BY88" i="12"/>
  <c r="BZ82" i="12"/>
  <c r="CC82" i="12"/>
  <c r="CL82" i="12"/>
  <c r="BY82" i="12"/>
  <c r="CH82" i="12"/>
  <c r="BS82" i="12"/>
  <c r="CE82" i="12"/>
  <c r="CA82" i="12"/>
  <c r="BW82" i="12"/>
  <c r="BP82" i="12"/>
  <c r="BT82" i="12"/>
  <c r="BX82" i="12"/>
  <c r="BR82" i="12"/>
  <c r="CK82" i="12"/>
  <c r="BV82" i="12"/>
  <c r="BU82" i="12"/>
  <c r="CD82" i="12"/>
  <c r="BO82" i="12"/>
  <c r="CI82" i="12"/>
  <c r="CJ82" i="12"/>
  <c r="CF82" i="12"/>
  <c r="CB82" i="12"/>
  <c r="BQ82" i="12"/>
  <c r="CG82" i="12"/>
  <c r="BP25" i="12"/>
  <c r="BS25" i="12"/>
  <c r="BO25" i="12"/>
  <c r="CC25" i="12"/>
  <c r="BT25" i="12"/>
  <c r="BZ25" i="12"/>
  <c r="BV25" i="12"/>
  <c r="CA25" i="12"/>
  <c r="CH25" i="12"/>
  <c r="CG25" i="12"/>
  <c r="BQ25" i="12"/>
  <c r="BW25" i="12"/>
  <c r="BU25" i="12"/>
  <c r="BR25" i="12"/>
  <c r="CJ25" i="12"/>
  <c r="CD25" i="12"/>
  <c r="CI25" i="12"/>
  <c r="CL25" i="12"/>
  <c r="BX25" i="12"/>
  <c r="CB25" i="12"/>
  <c r="BY25" i="12"/>
  <c r="CF25" i="12"/>
  <c r="CK25" i="12"/>
  <c r="CE25" i="12"/>
  <c r="CL78" i="12"/>
  <c r="CK78" i="12"/>
  <c r="CG78" i="12"/>
  <c r="CB78" i="12"/>
  <c r="BV78" i="12"/>
  <c r="BW78" i="12"/>
  <c r="CJ95" i="12"/>
  <c r="CF95" i="12"/>
  <c r="BV95" i="12"/>
  <c r="BP95" i="12"/>
  <c r="BZ95" i="12"/>
  <c r="CD95" i="12"/>
  <c r="CE95" i="12"/>
  <c r="BT95" i="12"/>
  <c r="BO95" i="12"/>
  <c r="CK95" i="12"/>
  <c r="CG95" i="12"/>
  <c r="BX95" i="12"/>
  <c r="BU95" i="12"/>
  <c r="CA95" i="12"/>
  <c r="CB95" i="12"/>
  <c r="CI95" i="12"/>
  <c r="CL95" i="12"/>
  <c r="CC95" i="12"/>
  <c r="BY95" i="12"/>
  <c r="CH95" i="12"/>
  <c r="BR95" i="12"/>
  <c r="BW95" i="12"/>
  <c r="BS95" i="12"/>
  <c r="BQ95" i="12"/>
  <c r="CD63" i="12"/>
  <c r="BO86" i="12"/>
  <c r="CL86" i="12"/>
  <c r="CH86" i="12"/>
  <c r="CG86" i="12"/>
  <c r="CJ86" i="12"/>
  <c r="BW86" i="12"/>
  <c r="CD86" i="12"/>
  <c r="BR86" i="12"/>
  <c r="BQ86" i="12"/>
  <c r="BX86" i="12"/>
  <c r="BS86" i="12"/>
  <c r="CA86" i="12"/>
  <c r="BU86" i="12"/>
  <c r="CI86" i="12"/>
  <c r="BZ86" i="12"/>
  <c r="CF86" i="12"/>
  <c r="BY86" i="12"/>
  <c r="BT86" i="12"/>
  <c r="CC86" i="12"/>
  <c r="BP86" i="12"/>
  <c r="CE86" i="12"/>
  <c r="CB86" i="12"/>
  <c r="CK86" i="12"/>
  <c r="BV86" i="12"/>
  <c r="BY72" i="12"/>
  <c r="CD72" i="12"/>
  <c r="BW72" i="12"/>
  <c r="CI72" i="12"/>
  <c r="BV72" i="12"/>
  <c r="BZ72" i="12"/>
  <c r="BQ72" i="12"/>
  <c r="CL72" i="12"/>
  <c r="CE72" i="12"/>
  <c r="CF72" i="12"/>
  <c r="BS72" i="12"/>
  <c r="BX72" i="12"/>
  <c r="CA72" i="12"/>
  <c r="CB72" i="12"/>
  <c r="BP72" i="12"/>
  <c r="BT72" i="12"/>
  <c r="CG72" i="12"/>
  <c r="CC72" i="12"/>
  <c r="CH72" i="12"/>
  <c r="CK72" i="12"/>
  <c r="BO72" i="12"/>
  <c r="CJ72" i="12"/>
  <c r="BU72" i="12"/>
  <c r="BR72" i="12"/>
  <c r="CI28" i="12"/>
  <c r="BX28" i="12"/>
  <c r="CA28" i="12"/>
  <c r="CF28" i="12"/>
  <c r="CG28" i="12"/>
  <c r="CK28" i="12"/>
  <c r="CE28" i="12"/>
  <c r="BO28" i="12"/>
  <c r="BW28" i="12"/>
  <c r="CJ28" i="12"/>
  <c r="BT28" i="12"/>
  <c r="BZ28" i="12"/>
  <c r="CL28" i="12"/>
  <c r="BV28" i="12"/>
  <c r="BY28" i="12"/>
  <c r="BU28" i="12"/>
  <c r="BP28" i="12"/>
  <c r="BS28" i="12"/>
  <c r="BQ28" i="12"/>
  <c r="CH28" i="12"/>
  <c r="CB28" i="12"/>
  <c r="CD28" i="12"/>
  <c r="CC28" i="12"/>
  <c r="BR28" i="12"/>
  <c r="BO37" i="12"/>
  <c r="CG37" i="12"/>
  <c r="BT37" i="12"/>
  <c r="CD37" i="12"/>
  <c r="CC37" i="12"/>
  <c r="CB37" i="12"/>
  <c r="CF37" i="12"/>
  <c r="CH37" i="12"/>
  <c r="BS37" i="12"/>
  <c r="BU37" i="12"/>
  <c r="CA37" i="12"/>
  <c r="BV37" i="12"/>
  <c r="BZ37" i="12"/>
  <c r="CI37" i="12"/>
  <c r="BY37" i="12"/>
  <c r="BP37" i="12"/>
  <c r="CK37" i="12"/>
  <c r="BX37" i="12"/>
  <c r="CJ37" i="12"/>
  <c r="CE37" i="12"/>
  <c r="BR37" i="12"/>
  <c r="BW37" i="12"/>
  <c r="BQ37" i="12"/>
  <c r="CL37" i="12"/>
  <c r="CF32" i="12"/>
  <c r="BP32" i="12"/>
  <c r="BV32" i="12"/>
  <c r="BZ32" i="12"/>
  <c r="BS32" i="12"/>
  <c r="CB32" i="12"/>
  <c r="CG32" i="12"/>
  <c r="CE32" i="12"/>
  <c r="CL32" i="12"/>
  <c r="CH32" i="12"/>
  <c r="CJ32" i="12"/>
  <c r="CI32" i="12"/>
  <c r="CC32" i="12"/>
  <c r="BQ32" i="12"/>
  <c r="CD32" i="12"/>
  <c r="BW32" i="12"/>
  <c r="BT32" i="12"/>
  <c r="BY32" i="12"/>
  <c r="BR32" i="12"/>
  <c r="BX32" i="12"/>
  <c r="CK32" i="12"/>
  <c r="BO32" i="12"/>
  <c r="CA32" i="12"/>
  <c r="BU32" i="12"/>
  <c r="BY90" i="12"/>
  <c r="CF90" i="12"/>
  <c r="BT90" i="12"/>
  <c r="CD90" i="12"/>
  <c r="CE90" i="12"/>
  <c r="BW90" i="12"/>
  <c r="BQ40" i="12"/>
  <c r="CK40" i="12"/>
  <c r="CG40" i="12"/>
  <c r="CH40" i="12"/>
  <c r="CJ40" i="12"/>
  <c r="BY40" i="12"/>
  <c r="BT40" i="12"/>
  <c r="CB40" i="12"/>
  <c r="BO40" i="12"/>
  <c r="BV40" i="12"/>
  <c r="BX40" i="12"/>
  <c r="CC40" i="12"/>
  <c r="CA40" i="12"/>
  <c r="CI40" i="12"/>
  <c r="BU40" i="12"/>
  <c r="CE40" i="12"/>
  <c r="CL40" i="12"/>
  <c r="BW40" i="12"/>
  <c r="CF40" i="12"/>
  <c r="BZ40" i="12"/>
  <c r="BR40" i="12"/>
  <c r="CD40" i="12"/>
  <c r="BP40" i="12"/>
  <c r="BS40" i="12"/>
  <c r="CI14" i="12"/>
  <c r="CC14" i="12"/>
  <c r="CD14" i="12"/>
  <c r="BO14" i="12"/>
  <c r="BX14" i="12"/>
  <c r="BT14" i="12"/>
  <c r="CK14" i="12"/>
  <c r="CL14" i="12"/>
  <c r="CA14" i="12"/>
  <c r="CG14" i="12"/>
  <c r="BV14" i="12"/>
  <c r="BR14" i="12"/>
  <c r="BW14" i="12"/>
  <c r="CE14" i="12"/>
  <c r="BY14" i="12"/>
  <c r="BZ14" i="12"/>
  <c r="BP14" i="12"/>
  <c r="CB14" i="12"/>
  <c r="CJ14" i="12"/>
  <c r="CH14" i="12"/>
  <c r="BS14" i="12"/>
  <c r="CF14" i="12"/>
  <c r="BQ14" i="12"/>
  <c r="BU14" i="12"/>
  <c r="BO48" i="12"/>
  <c r="CK48" i="12"/>
  <c r="CL48" i="12"/>
  <c r="BY48" i="12"/>
  <c r="CJ48" i="12"/>
  <c r="BU48" i="12"/>
  <c r="CH48" i="12"/>
  <c r="CI48" i="12"/>
  <c r="BX48" i="12"/>
  <c r="BQ48" i="12"/>
  <c r="BP48" i="12"/>
  <c r="CF48" i="12"/>
  <c r="BW48" i="12"/>
  <c r="BR48" i="12"/>
  <c r="BV48" i="12"/>
  <c r="BT48" i="12"/>
  <c r="CB48" i="12"/>
  <c r="CC48" i="12"/>
  <c r="BZ48" i="12"/>
  <c r="CD48" i="12"/>
  <c r="CE48" i="12"/>
  <c r="CA48" i="12"/>
  <c r="CG48" i="12"/>
  <c r="BS48" i="12"/>
  <c r="BU47" i="12"/>
  <c r="BX47" i="12"/>
  <c r="CE47" i="12"/>
  <c r="BR47" i="12"/>
  <c r="BY47" i="12"/>
  <c r="BQ47" i="12"/>
  <c r="CA47" i="12"/>
  <c r="BS47" i="12"/>
  <c r="CI47" i="12"/>
  <c r="CG47" i="12"/>
  <c r="CF47" i="12"/>
  <c r="CD47" i="12"/>
  <c r="BP47" i="12"/>
  <c r="CH47" i="12"/>
  <c r="BW47" i="12"/>
  <c r="BO47" i="12"/>
  <c r="CC47" i="12"/>
  <c r="BZ47" i="12"/>
  <c r="CL47" i="12"/>
  <c r="CJ47" i="12"/>
  <c r="BV47" i="12"/>
  <c r="BT47" i="12"/>
  <c r="CK47" i="12"/>
  <c r="CB47" i="12"/>
  <c r="CG76" i="12"/>
  <c r="CB76" i="12"/>
  <c r="BT76" i="12"/>
  <c r="BW76" i="12"/>
  <c r="CK76" i="12"/>
  <c r="BV76" i="12"/>
  <c r="CF76" i="12"/>
  <c r="BY76" i="12"/>
  <c r="CC76" i="12"/>
  <c r="CI76" i="12"/>
  <c r="CE76" i="12"/>
  <c r="CA76" i="12"/>
  <c r="CJ76" i="12"/>
  <c r="CL76" i="12"/>
  <c r="BO76" i="12"/>
  <c r="BP76" i="12"/>
  <c r="BS76" i="12"/>
  <c r="BX76" i="12"/>
  <c r="BZ76" i="12"/>
  <c r="CD76" i="12"/>
  <c r="BU76" i="12"/>
  <c r="CH76" i="12"/>
  <c r="BQ76" i="12"/>
  <c r="BR76" i="12"/>
  <c r="BY50" i="12"/>
  <c r="CK50" i="12"/>
  <c r="BW50" i="12"/>
  <c r="BX50" i="12"/>
  <c r="CB50" i="12"/>
  <c r="CD50" i="12"/>
  <c r="BU64" i="12"/>
  <c r="CD84" i="12"/>
  <c r="CG84" i="12"/>
  <c r="CH84" i="12"/>
  <c r="BS84" i="12"/>
  <c r="BT84" i="12"/>
  <c r="CC84" i="12"/>
  <c r="CA84" i="12"/>
  <c r="CF84" i="12"/>
  <c r="CE84" i="12"/>
  <c r="BR84" i="12"/>
  <c r="CI84" i="12"/>
  <c r="BW84" i="12"/>
  <c r="BU84" i="12"/>
  <c r="CB84" i="12"/>
  <c r="BY84" i="12"/>
  <c r="BV84" i="12"/>
  <c r="BP84" i="12"/>
  <c r="BZ84" i="12"/>
  <c r="BQ84" i="12"/>
  <c r="CK84" i="12"/>
  <c r="CJ84" i="12"/>
  <c r="BX84" i="12"/>
  <c r="BO84" i="12"/>
  <c r="CL84" i="12"/>
  <c r="CJ41" i="12"/>
  <c r="CL41" i="12"/>
  <c r="CC41" i="12"/>
  <c r="BT41" i="12"/>
  <c r="BW41" i="12"/>
  <c r="CD41" i="12"/>
  <c r="BV69" i="12"/>
  <c r="CI69" i="12"/>
  <c r="CH69" i="12"/>
  <c r="CC69" i="12"/>
  <c r="BY69" i="12"/>
  <c r="CJ69" i="12"/>
  <c r="CA69" i="12"/>
  <c r="BZ69" i="12"/>
  <c r="BW69" i="12"/>
  <c r="CD69" i="12"/>
  <c r="BQ69" i="12"/>
  <c r="BU69" i="12"/>
  <c r="CK69" i="12"/>
  <c r="BO69" i="12"/>
  <c r="BX69" i="12"/>
  <c r="CE69" i="12"/>
  <c r="BP69" i="12"/>
  <c r="CL69" i="12"/>
  <c r="BS69" i="12"/>
  <c r="CG69" i="12"/>
  <c r="CF69" i="12"/>
  <c r="BR69" i="12"/>
  <c r="BT69" i="12"/>
  <c r="CB69" i="12"/>
  <c r="CD42" i="12"/>
  <c r="CF42" i="12"/>
  <c r="CG42" i="12"/>
  <c r="BQ42" i="12"/>
  <c r="CI42" i="12"/>
  <c r="BO42" i="12"/>
  <c r="BX42" i="12"/>
  <c r="CA42" i="12"/>
  <c r="CK42" i="12"/>
  <c r="BR42" i="12"/>
  <c r="BY42" i="12"/>
  <c r="BP42" i="12"/>
  <c r="CL42" i="12"/>
  <c r="BW42" i="12"/>
  <c r="CJ42" i="12"/>
  <c r="BS42" i="12"/>
  <c r="CB42" i="12"/>
  <c r="BV42" i="12"/>
  <c r="BZ42" i="12"/>
  <c r="CH42" i="12"/>
  <c r="BU42" i="12"/>
  <c r="CC42" i="12"/>
  <c r="BT42" i="12"/>
  <c r="CE42" i="12"/>
  <c r="BS91" i="12"/>
  <c r="BX91" i="12"/>
  <c r="BW91" i="12"/>
  <c r="BP91" i="12"/>
  <c r="BY91" i="12"/>
  <c r="CL91" i="12"/>
  <c r="BZ29" i="12"/>
  <c r="CG29" i="12"/>
  <c r="BW29" i="12"/>
  <c r="CA29" i="12"/>
  <c r="CL29" i="12"/>
  <c r="CI29" i="12"/>
  <c r="BX29" i="12"/>
  <c r="CK29" i="12"/>
  <c r="CH29" i="12"/>
  <c r="CB29" i="12"/>
  <c r="BT29" i="12"/>
  <c r="BS29" i="12"/>
  <c r="CD29" i="12"/>
  <c r="BR29" i="12"/>
  <c r="BV29" i="12"/>
  <c r="BQ29" i="12"/>
  <c r="BU29" i="12"/>
  <c r="CE29" i="12"/>
  <c r="CC29" i="12"/>
  <c r="BO29" i="12"/>
  <c r="BP29" i="12"/>
  <c r="CF29" i="12"/>
  <c r="CJ29" i="12"/>
  <c r="BY29" i="12"/>
  <c r="BZ59" i="12"/>
  <c r="BP59" i="12"/>
  <c r="CJ59" i="12"/>
  <c r="BX59" i="12"/>
  <c r="BU59" i="12"/>
  <c r="CK59" i="12"/>
  <c r="CB59" i="12"/>
  <c r="BT59" i="12"/>
  <c r="BR59" i="12"/>
  <c r="BW59" i="12"/>
  <c r="CA59" i="12"/>
  <c r="CH59" i="12"/>
  <c r="CL59" i="12"/>
  <c r="CC59" i="12"/>
  <c r="CI59" i="12"/>
  <c r="BQ59" i="12"/>
  <c r="CE59" i="12"/>
  <c r="BO59" i="12"/>
  <c r="BS59" i="12"/>
  <c r="CD59" i="12"/>
  <c r="BV59" i="12"/>
  <c r="CG59" i="12"/>
  <c r="BY59" i="12"/>
  <c r="CF59" i="12"/>
  <c r="CA77" i="12"/>
  <c r="AJ4" i="12"/>
  <c r="AJ5" i="12"/>
  <c r="BW36" i="12"/>
  <c r="BX36" i="12"/>
  <c r="BR36" i="12"/>
  <c r="CH36" i="12"/>
  <c r="CC36" i="12"/>
  <c r="BQ36" i="12"/>
  <c r="BP36" i="12"/>
  <c r="CA36" i="12"/>
  <c r="BV36" i="12"/>
  <c r="CK36" i="12"/>
  <c r="CB36" i="12"/>
  <c r="CD36" i="12"/>
  <c r="BY36" i="12"/>
  <c r="CL36" i="12"/>
  <c r="BS36" i="12"/>
  <c r="CG36" i="12"/>
  <c r="BO36" i="12"/>
  <c r="CI36" i="12"/>
  <c r="CJ36" i="12"/>
  <c r="CF36" i="12"/>
  <c r="BZ36" i="12"/>
  <c r="BT36" i="12"/>
  <c r="BU36" i="12"/>
  <c r="CE36" i="12"/>
  <c r="CG13" i="12"/>
  <c r="CA13" i="12"/>
  <c r="BO13" i="12"/>
  <c r="BW13" i="12"/>
  <c r="BZ13" i="12"/>
  <c r="BR13" i="12"/>
  <c r="CF13" i="12"/>
  <c r="BS13" i="12"/>
  <c r="BU13" i="12"/>
  <c r="CL13" i="12"/>
  <c r="BY13" i="12"/>
  <c r="BX13" i="12"/>
  <c r="BP13" i="12"/>
  <c r="CI13" i="12"/>
  <c r="BT13" i="12"/>
  <c r="BQ13" i="12"/>
  <c r="CE13" i="12"/>
  <c r="BV13" i="12"/>
  <c r="CJ13" i="12"/>
  <c r="CH13" i="12"/>
  <c r="CC13" i="12"/>
  <c r="CB13" i="12"/>
  <c r="CD13" i="12"/>
  <c r="CK13" i="12"/>
  <c r="CL97" i="12"/>
  <c r="CD97" i="12"/>
  <c r="CK97" i="12"/>
  <c r="CA97" i="12"/>
  <c r="CH97" i="12"/>
  <c r="BY97" i="12"/>
  <c r="BO97" i="12"/>
  <c r="BP97" i="12"/>
  <c r="CB97" i="12"/>
  <c r="BT97" i="12"/>
  <c r="CI97" i="12"/>
  <c r="BX97" i="12"/>
  <c r="BU97" i="12"/>
  <c r="BZ97" i="12"/>
  <c r="BR97" i="12"/>
  <c r="CJ97" i="12"/>
  <c r="BS97" i="12"/>
  <c r="BQ97" i="12"/>
  <c r="CF97" i="12"/>
  <c r="CC97" i="12"/>
  <c r="BW97" i="12"/>
  <c r="CE97" i="12"/>
  <c r="CG97" i="12"/>
  <c r="BV97" i="12"/>
  <c r="CI85" i="12"/>
  <c r="BU85" i="12"/>
  <c r="CD85" i="12"/>
  <c r="CL85" i="12"/>
  <c r="BT85" i="12"/>
  <c r="BV85" i="12"/>
  <c r="CE85" i="12"/>
  <c r="CC85" i="12"/>
  <c r="BO85" i="12"/>
  <c r="BQ85" i="12"/>
  <c r="CG85" i="12"/>
  <c r="CB85" i="12"/>
  <c r="CH85" i="12"/>
  <c r="CK85" i="12"/>
  <c r="CF85" i="12"/>
  <c r="BY85" i="12"/>
  <c r="BP85" i="12"/>
  <c r="CA85" i="12"/>
  <c r="BX85" i="12"/>
  <c r="BZ85" i="12"/>
  <c r="BW85" i="12"/>
  <c r="BS85" i="12"/>
  <c r="BR85" i="12"/>
  <c r="CJ85" i="12"/>
  <c r="CB68" i="12"/>
  <c r="CK68" i="12"/>
  <c r="BR68" i="12"/>
  <c r="CH68" i="12"/>
  <c r="CC68" i="12"/>
  <c r="BS68" i="12"/>
  <c r="BX68" i="12"/>
  <c r="CG68" i="12"/>
  <c r="CF68" i="12"/>
  <c r="CA56" i="12"/>
  <c r="CI56" i="12"/>
  <c r="CG56" i="12"/>
  <c r="BY56" i="12"/>
  <c r="BR56" i="12"/>
  <c r="BP56" i="12"/>
  <c r="CL56" i="12"/>
  <c r="CE56" i="12"/>
  <c r="BV56" i="12"/>
  <c r="BQ56" i="12"/>
  <c r="CJ56" i="12"/>
  <c r="CC56" i="12"/>
  <c r="BT56" i="12"/>
  <c r="BU56" i="12"/>
  <c r="BZ56" i="12"/>
  <c r="BS56" i="12"/>
  <c r="CK56" i="12"/>
  <c r="CH56" i="12"/>
  <c r="CF56" i="12"/>
  <c r="BO56" i="12"/>
  <c r="BW56" i="12"/>
  <c r="CB56" i="12"/>
  <c r="BX56" i="12"/>
  <c r="CD56" i="12"/>
  <c r="BW20" i="12"/>
  <c r="CK20" i="12"/>
  <c r="CD20" i="12"/>
  <c r="CF20" i="12"/>
  <c r="CH20" i="12"/>
  <c r="CG20" i="12"/>
  <c r="BO20" i="12"/>
  <c r="CJ20" i="12"/>
  <c r="BR20" i="12"/>
  <c r="CC20" i="12"/>
  <c r="BP20" i="12"/>
  <c r="BY20" i="12"/>
  <c r="CB20" i="12"/>
  <c r="BZ20" i="12"/>
  <c r="BS20" i="12"/>
  <c r="CE20" i="12"/>
  <c r="BT20" i="12"/>
  <c r="BU20" i="12"/>
  <c r="BV20" i="12"/>
  <c r="CI20" i="12"/>
  <c r="CL20" i="12"/>
  <c r="BQ20" i="12"/>
  <c r="BX20" i="12"/>
  <c r="CA20" i="12"/>
  <c r="CI79" i="12"/>
  <c r="BT79" i="12"/>
  <c r="BU79" i="12"/>
  <c r="CA79" i="12"/>
  <c r="CE79" i="12"/>
  <c r="BS79" i="12"/>
  <c r="CK79" i="12"/>
  <c r="CG79" i="12"/>
  <c r="BX79" i="12"/>
  <c r="CF79" i="12"/>
  <c r="CJ79" i="12"/>
  <c r="CC79" i="12"/>
  <c r="BR79" i="12"/>
  <c r="CL79" i="12"/>
  <c r="BO79" i="12"/>
  <c r="BQ79" i="12"/>
  <c r="BP79" i="12"/>
  <c r="CH79" i="12"/>
  <c r="CB79" i="12"/>
  <c r="CD79" i="12"/>
  <c r="BW79" i="12"/>
  <c r="BY79" i="12"/>
  <c r="BZ79" i="12"/>
  <c r="BV79" i="12"/>
  <c r="BW53" i="12"/>
  <c r="BV53" i="12"/>
  <c r="CG53" i="12"/>
  <c r="BU53" i="12"/>
  <c r="CC53" i="12"/>
  <c r="BQ53" i="12"/>
  <c r="CA53" i="12"/>
  <c r="BO53" i="12"/>
  <c r="BS53" i="12"/>
  <c r="BP24" i="12"/>
  <c r="BS24" i="12"/>
  <c r="CE24" i="12"/>
  <c r="CF24" i="12"/>
  <c r="BU24" i="12"/>
  <c r="CB24" i="12"/>
  <c r="BO24" i="12"/>
  <c r="CC24" i="12"/>
  <c r="BX24" i="12"/>
  <c r="CG24" i="12"/>
  <c r="BW24" i="12"/>
  <c r="BQ24" i="12"/>
  <c r="BT24" i="12"/>
  <c r="BZ24" i="12"/>
  <c r="BR24" i="12"/>
  <c r="CD24" i="12"/>
  <c r="CK24" i="12"/>
  <c r="CI24" i="12"/>
  <c r="CJ24" i="12"/>
  <c r="BY24" i="12"/>
  <c r="BV24" i="12"/>
  <c r="CL24" i="12"/>
  <c r="CA24" i="12"/>
  <c r="CH24" i="12"/>
  <c r="CC15" i="12"/>
  <c r="CF15" i="12"/>
  <c r="CD15" i="12"/>
  <c r="CI15" i="12"/>
  <c r="BQ15" i="12"/>
  <c r="BU15" i="12"/>
  <c r="BY15" i="12"/>
  <c r="CG15" i="12"/>
  <c r="BS15" i="12"/>
  <c r="BR15" i="12"/>
  <c r="CE15" i="12"/>
  <c r="BT15" i="12"/>
  <c r="BZ15" i="12"/>
  <c r="CL15" i="12"/>
  <c r="CJ15" i="12"/>
  <c r="BO15" i="12"/>
  <c r="CK15" i="12"/>
  <c r="BW15" i="12"/>
  <c r="BV15" i="12"/>
  <c r="BP15" i="12"/>
  <c r="CA15" i="12"/>
  <c r="CB15" i="12"/>
  <c r="BX15" i="12"/>
  <c r="CH15" i="12"/>
  <c r="CD39" i="12"/>
  <c r="CE39" i="12"/>
  <c r="BU39" i="12"/>
  <c r="BP39" i="12"/>
  <c r="BR39" i="12"/>
  <c r="CH39" i="12"/>
  <c r="CF39" i="12"/>
  <c r="BO39" i="12"/>
  <c r="BT39" i="12"/>
  <c r="CB39" i="12"/>
  <c r="BY39" i="12"/>
  <c r="BV39" i="12"/>
  <c r="CL39" i="12"/>
  <c r="CG39" i="12"/>
  <c r="BQ39" i="12"/>
  <c r="BW39" i="12"/>
  <c r="CI39" i="12"/>
  <c r="BS39" i="12"/>
  <c r="BZ39" i="12"/>
  <c r="CJ39" i="12"/>
  <c r="CC39" i="12"/>
  <c r="CA39" i="12"/>
  <c r="CK39" i="12"/>
  <c r="BX39" i="12"/>
  <c r="BP33" i="12"/>
  <c r="BW33" i="12"/>
  <c r="BV33" i="12"/>
  <c r="CL33" i="12"/>
  <c r="CB33" i="12"/>
  <c r="CG33" i="12"/>
  <c r="BU33" i="12"/>
  <c r="CH33" i="12"/>
  <c r="CE33" i="12"/>
  <c r="CG54" i="12"/>
  <c r="BT54" i="12"/>
  <c r="BR54" i="12"/>
  <c r="BX80" i="12"/>
  <c r="BT80" i="12"/>
  <c r="BV80" i="12"/>
  <c r="BP80" i="12"/>
  <c r="BY80" i="12"/>
  <c r="CG80" i="12"/>
  <c r="CE80" i="12"/>
  <c r="CH80" i="12"/>
  <c r="CD80" i="12"/>
  <c r="CI80" i="12"/>
  <c r="BQ80" i="12"/>
  <c r="CJ80" i="12"/>
  <c r="BU80" i="12"/>
  <c r="BZ80" i="12"/>
  <c r="BS80" i="12"/>
  <c r="CC80" i="12"/>
  <c r="CF80" i="12"/>
  <c r="BO80" i="12"/>
  <c r="BR80" i="12"/>
  <c r="CK80" i="12"/>
  <c r="CL80" i="12"/>
  <c r="BW80" i="12"/>
  <c r="CB80" i="12"/>
  <c r="CA80" i="12"/>
  <c r="CD55" i="12"/>
  <c r="BT55" i="12"/>
  <c r="CH55" i="12"/>
  <c r="CL55" i="12"/>
  <c r="BR55" i="12"/>
  <c r="BV55" i="12"/>
  <c r="CJ55" i="12"/>
  <c r="BP55" i="12"/>
  <c r="CK55" i="12"/>
  <c r="CG55" i="12"/>
  <c r="CE55" i="12"/>
  <c r="CF55" i="12"/>
  <c r="CB55" i="12"/>
  <c r="BO55" i="12"/>
  <c r="CC55" i="12"/>
  <c r="BY55" i="12"/>
  <c r="BQ55" i="12"/>
  <c r="BZ55" i="12"/>
  <c r="BX55" i="12"/>
  <c r="CI55" i="12"/>
  <c r="BW55" i="12"/>
  <c r="CA55" i="12"/>
  <c r="BU55" i="12"/>
  <c r="BS55" i="12"/>
  <c r="CL60" i="12"/>
  <c r="CD60" i="12"/>
  <c r="BT60" i="12"/>
  <c r="BV60" i="12"/>
  <c r="BS60" i="12"/>
  <c r="CH60" i="12"/>
  <c r="BQ60" i="12"/>
  <c r="BZ60" i="12"/>
  <c r="CC60" i="12"/>
  <c r="CA60" i="12"/>
  <c r="BW60" i="12"/>
  <c r="CG60" i="12"/>
  <c r="CK60" i="12"/>
  <c r="BR60" i="12"/>
  <c r="BP60" i="12"/>
  <c r="BO60" i="12"/>
  <c r="CB60" i="12"/>
  <c r="CI60" i="12"/>
  <c r="CE60" i="12"/>
  <c r="CF60" i="12"/>
  <c r="BU60" i="12"/>
  <c r="BX60" i="12"/>
  <c r="CJ60" i="12"/>
  <c r="BY60" i="12"/>
  <c r="BW26" i="12"/>
  <c r="BV26" i="12"/>
  <c r="BQ26" i="12"/>
  <c r="CI26" i="12"/>
  <c r="BS26" i="12"/>
  <c r="CK26" i="12"/>
  <c r="BY26" i="12"/>
  <c r="CF26" i="12"/>
  <c r="CL26" i="12"/>
  <c r="BU26" i="12"/>
  <c r="CG26" i="12"/>
  <c r="BO26" i="12"/>
  <c r="BR26" i="12"/>
  <c r="CA26" i="12"/>
  <c r="CD26" i="12"/>
  <c r="BX26" i="12"/>
  <c r="BP26" i="12"/>
  <c r="CH26" i="12"/>
  <c r="CE26" i="12"/>
  <c r="CB26" i="12"/>
  <c r="BT26" i="12"/>
  <c r="BZ26" i="12"/>
  <c r="CJ26" i="12"/>
  <c r="CC26" i="12"/>
  <c r="CH46" i="12"/>
  <c r="BX46" i="12"/>
  <c r="CD46" i="12"/>
  <c r="CG46" i="12"/>
  <c r="BS46" i="12"/>
  <c r="BV46" i="12"/>
  <c r="BZ46" i="12"/>
  <c r="CB46" i="12"/>
  <c r="BR46" i="12"/>
  <c r="CA46" i="12"/>
  <c r="CE46" i="12"/>
  <c r="BW46" i="12"/>
  <c r="BO46" i="12"/>
  <c r="BQ46" i="12"/>
  <c r="CK46" i="12"/>
  <c r="BT46" i="12"/>
  <c r="CF46" i="12"/>
  <c r="BU46" i="12"/>
  <c r="CJ46" i="12"/>
  <c r="BP46" i="12"/>
  <c r="CI46" i="12"/>
  <c r="BY46" i="12"/>
  <c r="CC46" i="12"/>
  <c r="CL46" i="12"/>
  <c r="CA92" i="12"/>
  <c r="CE92" i="12"/>
  <c r="BV92" i="12"/>
  <c r="BZ92" i="12"/>
  <c r="CD92" i="12"/>
  <c r="BQ92" i="12"/>
  <c r="CJ92" i="12"/>
  <c r="CK92" i="12"/>
  <c r="CG92" i="12"/>
  <c r="CA100" i="12"/>
  <c r="CK100" i="12"/>
  <c r="CD100" i="12"/>
  <c r="CJ100" i="12"/>
  <c r="BT100" i="12"/>
  <c r="BO100" i="12"/>
  <c r="CI100" i="12"/>
  <c r="BS100" i="12"/>
  <c r="BR100" i="12"/>
  <c r="BP67" i="12"/>
  <c r="CB67" i="12"/>
  <c r="BX67" i="12"/>
  <c r="BU67" i="12"/>
  <c r="CF67" i="12"/>
  <c r="CK67" i="12"/>
  <c r="CJ67" i="12"/>
  <c r="CH67" i="12"/>
  <c r="BV67" i="12"/>
  <c r="BZ67" i="12"/>
  <c r="BO67" i="12"/>
  <c r="CG67" i="12"/>
  <c r="CI67" i="12"/>
  <c r="CA67" i="12"/>
  <c r="BQ67" i="12"/>
  <c r="CE67" i="12"/>
  <c r="BT67" i="12"/>
  <c r="BR67" i="12"/>
  <c r="BY67" i="12"/>
  <c r="CL67" i="12"/>
  <c r="BS67" i="12"/>
  <c r="BW67" i="12"/>
  <c r="CD67" i="12"/>
  <c r="CC67" i="12"/>
  <c r="AJ2" i="12"/>
  <c r="BS94" i="12"/>
  <c r="CF94" i="12"/>
  <c r="BV94" i="12"/>
  <c r="BX94" i="12"/>
  <c r="BT94" i="12"/>
  <c r="BW94" i="12"/>
  <c r="BO94" i="12"/>
  <c r="CD94" i="12"/>
  <c r="CG94" i="12"/>
  <c r="CJ94" i="12"/>
  <c r="CI94" i="12"/>
  <c r="CC94" i="12"/>
  <c r="BP94" i="12"/>
  <c r="CK94" i="12"/>
  <c r="CB94" i="12"/>
  <c r="BZ94" i="12"/>
  <c r="BR94" i="12"/>
  <c r="CL94" i="12"/>
  <c r="BQ94" i="12"/>
  <c r="CE94" i="12"/>
  <c r="BY94" i="12"/>
  <c r="CA94" i="12"/>
  <c r="CH94" i="12"/>
  <c r="BU94" i="12"/>
  <c r="BX58" i="12"/>
  <c r="BQ58" i="12"/>
  <c r="BO58" i="12"/>
  <c r="CB58" i="12"/>
  <c r="CJ58" i="12"/>
  <c r="BV58" i="12"/>
  <c r="CE58" i="12"/>
  <c r="BZ58" i="12"/>
  <c r="BR58" i="12"/>
  <c r="CL58" i="12"/>
  <c r="BW58" i="12"/>
  <c r="CC58" i="12"/>
  <c r="CA58" i="12"/>
  <c r="CG58" i="12"/>
  <c r="CK58" i="12"/>
  <c r="CD58" i="12"/>
  <c r="BY58" i="12"/>
  <c r="CH58" i="12"/>
  <c r="BP58" i="12"/>
  <c r="BS58" i="12"/>
  <c r="BU58" i="12"/>
  <c r="CF58" i="12"/>
  <c r="BT58" i="12"/>
  <c r="CI58" i="12"/>
  <c r="CD34" i="12"/>
  <c r="BY34" i="12"/>
  <c r="BW34" i="12"/>
  <c r="CJ34" i="12"/>
  <c r="CG34" i="12"/>
  <c r="CK34" i="12"/>
  <c r="CE34" i="12"/>
  <c r="CF34" i="12"/>
  <c r="CI34" i="12"/>
  <c r="CC34" i="12"/>
  <c r="BQ34" i="12"/>
  <c r="CA34" i="12"/>
  <c r="CJ27" i="12"/>
  <c r="CI27" i="12"/>
  <c r="BZ27" i="12"/>
  <c r="BT99" i="12"/>
  <c r="CA87" i="12"/>
  <c r="CE87" i="12"/>
  <c r="BW87" i="12"/>
  <c r="BP87" i="12"/>
  <c r="BV87" i="12"/>
  <c r="CC87" i="12"/>
  <c r="CH87" i="12"/>
  <c r="BS87" i="12"/>
  <c r="BX87" i="12"/>
  <c r="CL87" i="12"/>
  <c r="BR87" i="12"/>
  <c r="BZ87" i="12"/>
  <c r="CI87" i="12"/>
  <c r="CD87" i="12"/>
  <c r="CB87" i="12"/>
  <c r="BT87" i="12"/>
  <c r="BO87" i="12"/>
  <c r="CJ87" i="12"/>
  <c r="CF87" i="12"/>
  <c r="CG87" i="12"/>
  <c r="BY87" i="12"/>
  <c r="BU87" i="12"/>
  <c r="BQ87" i="12"/>
  <c r="CK87" i="12"/>
  <c r="CI23" i="12"/>
  <c r="CG23" i="12"/>
  <c r="BX23" i="12"/>
  <c r="CE23" i="12"/>
  <c r="CB23" i="12"/>
  <c r="CL23" i="12"/>
  <c r="BU23" i="12"/>
  <c r="CD23" i="12"/>
  <c r="BZ23" i="12"/>
  <c r="CJ23" i="12"/>
  <c r="BV23" i="12"/>
  <c r="CC23" i="12"/>
  <c r="BT23" i="12"/>
  <c r="BP23" i="12"/>
  <c r="BS23" i="12"/>
  <c r="BR23" i="12"/>
  <c r="CK23" i="12"/>
  <c r="BO23" i="12"/>
  <c r="CH23" i="12"/>
  <c r="CA23" i="12"/>
  <c r="BW23" i="12"/>
  <c r="BY23" i="12"/>
  <c r="BQ23" i="12"/>
  <c r="CF23" i="12"/>
  <c r="AJ6" i="12"/>
  <c r="CH45" i="12"/>
  <c r="BS45" i="12"/>
  <c r="BO45" i="12"/>
  <c r="CK45" i="12"/>
  <c r="CJ45" i="12"/>
  <c r="BY45" i="12"/>
  <c r="CI45" i="12"/>
  <c r="BU45" i="12"/>
  <c r="CF45" i="12"/>
  <c r="CA45" i="12"/>
  <c r="BT45" i="12"/>
  <c r="CD45" i="12"/>
  <c r="BV45" i="12"/>
  <c r="BQ45" i="12"/>
  <c r="CC45" i="12"/>
  <c r="BP45" i="12"/>
  <c r="BW45" i="12"/>
  <c r="CB45" i="12"/>
  <c r="BX45" i="12"/>
  <c r="BZ45" i="12"/>
  <c r="BR45" i="12"/>
  <c r="CE45" i="12"/>
  <c r="CG45" i="12"/>
  <c r="CL45" i="12"/>
  <c r="BQ51" i="12"/>
  <c r="BX51" i="12"/>
  <c r="CK51" i="12"/>
  <c r="CL51" i="12"/>
  <c r="BS51" i="12"/>
  <c r="BR51" i="12"/>
  <c r="BP51" i="12"/>
  <c r="BW51" i="12"/>
  <c r="BV51" i="12"/>
  <c r="CD51" i="12"/>
  <c r="CE51" i="12"/>
  <c r="BO51" i="12"/>
  <c r="CG51" i="12"/>
  <c r="CB51" i="12"/>
  <c r="BZ51" i="12"/>
  <c r="BY17" i="12"/>
  <c r="BV17" i="12"/>
  <c r="BS17" i="12"/>
  <c r="CG17" i="12"/>
  <c r="CC17" i="12"/>
  <c r="CA17" i="12"/>
  <c r="CF17" i="12"/>
  <c r="BP17" i="12"/>
  <c r="BO17" i="12"/>
  <c r="CD17" i="12"/>
  <c r="CE17" i="12"/>
  <c r="CK17" i="12"/>
  <c r="BW17" i="12"/>
  <c r="BR17" i="12"/>
  <c r="CB17" i="12"/>
  <c r="BQ17" i="12"/>
  <c r="CH17" i="12"/>
  <c r="BU17" i="12"/>
  <c r="CL17" i="12"/>
  <c r="CJ17" i="12"/>
  <c r="CI17" i="12"/>
  <c r="BZ17" i="12"/>
  <c r="BX17" i="12"/>
  <c r="BT17" i="12"/>
  <c r="BY21" i="12"/>
  <c r="CL21" i="12"/>
  <c r="BV21" i="12"/>
  <c r="CF66" i="12"/>
  <c r="BV66" i="12"/>
  <c r="CG66" i="12"/>
  <c r="CI66" i="12"/>
  <c r="BP66" i="12"/>
  <c r="CA66" i="12"/>
  <c r="BT66" i="12"/>
  <c r="CD66" i="12"/>
  <c r="BY66" i="12"/>
  <c r="BW66" i="12"/>
  <c r="CC66" i="12"/>
  <c r="BQ66" i="12"/>
  <c r="CK66" i="12"/>
  <c r="BZ66" i="12"/>
  <c r="BR66" i="12"/>
  <c r="CJ66" i="12"/>
  <c r="CL66" i="12"/>
  <c r="CH66" i="12"/>
  <c r="BW71" i="12"/>
  <c r="CK71" i="12"/>
  <c r="BZ71" i="12"/>
  <c r="CC71" i="12"/>
  <c r="BO71" i="12"/>
  <c r="BQ71" i="12"/>
  <c r="BV71" i="12"/>
  <c r="BU71" i="12"/>
  <c r="BT71" i="12"/>
  <c r="CE71" i="12"/>
  <c r="CD71" i="12"/>
  <c r="CL71" i="12"/>
  <c r="CJ71" i="12"/>
  <c r="BR71" i="12"/>
  <c r="BS71" i="12"/>
  <c r="CB71" i="12"/>
  <c r="CF71" i="12"/>
  <c r="BP71" i="12"/>
  <c r="CA71" i="12"/>
  <c r="CH71" i="12"/>
  <c r="CG71" i="12"/>
  <c r="BY71" i="12"/>
  <c r="BX71" i="12"/>
  <c r="CI71" i="12"/>
  <c r="BV62" i="12"/>
  <c r="CK62" i="12"/>
  <c r="CL62" i="12"/>
  <c r="BQ62" i="12"/>
  <c r="BY62" i="12"/>
  <c r="BX62" i="12"/>
  <c r="BW62" i="12"/>
  <c r="BS62" i="12"/>
  <c r="CD62" i="12"/>
  <c r="CB62" i="12"/>
  <c r="CA62" i="12"/>
  <c r="CJ62" i="12"/>
  <c r="BT62" i="12"/>
  <c r="BZ62" i="12"/>
  <c r="BO62" i="12"/>
  <c r="CG62" i="12"/>
  <c r="CH62" i="12"/>
  <c r="CE62" i="12"/>
  <c r="CC62" i="12"/>
  <c r="BP62" i="12"/>
  <c r="CF62" i="12"/>
  <c r="CI62" i="12"/>
  <c r="BR62" i="12"/>
  <c r="BU62" i="12"/>
  <c r="CE73" i="12"/>
  <c r="CG43" i="12"/>
  <c r="BZ12" i="12"/>
  <c r="BR12" i="12"/>
  <c r="BO12" i="12"/>
  <c r="BY12" i="12"/>
  <c r="BU12" i="12"/>
  <c r="CF12" i="12"/>
  <c r="CK12" i="12"/>
  <c r="BV12" i="12"/>
  <c r="CH12" i="12"/>
  <c r="CC12" i="12"/>
  <c r="CB12" i="12"/>
  <c r="BX12" i="12"/>
  <c r="BQ12" i="12"/>
  <c r="CE12" i="12"/>
  <c r="BT12" i="12"/>
  <c r="CL12" i="12"/>
  <c r="CI12" i="12"/>
  <c r="BP12" i="12"/>
  <c r="CA12" i="12"/>
  <c r="BS12" i="12"/>
  <c r="CJ12" i="12"/>
  <c r="CD12" i="12"/>
  <c r="CG12" i="12"/>
  <c r="BW12" i="12"/>
  <c r="BW35" i="12"/>
  <c r="BU35" i="12"/>
  <c r="BY35" i="12"/>
  <c r="BT35" i="12"/>
  <c r="CC35" i="12"/>
  <c r="CK35" i="12"/>
  <c r="BZ35" i="12"/>
  <c r="CD35" i="12"/>
  <c r="CE35" i="12"/>
  <c r="BQ35" i="12"/>
  <c r="CG35" i="12"/>
  <c r="CA35" i="12"/>
  <c r="BP35" i="12"/>
  <c r="BS35" i="12"/>
  <c r="BV35" i="12"/>
  <c r="CF35" i="12"/>
  <c r="CJ35" i="12"/>
  <c r="CL35" i="12"/>
  <c r="BO35" i="12"/>
  <c r="BX35" i="12"/>
  <c r="CB35" i="12"/>
  <c r="CI35" i="12"/>
  <c r="BR35" i="12"/>
  <c r="CH35" i="12"/>
  <c r="CH88" i="12" l="1"/>
  <c r="BP34" i="12"/>
  <c r="BZ34" i="12"/>
  <c r="BT34" i="12"/>
  <c r="CL100" i="12"/>
  <c r="CG100" i="12"/>
  <c r="BX100" i="12"/>
  <c r="CB92" i="12"/>
  <c r="CL92" i="12"/>
  <c r="BO92" i="12"/>
  <c r="CC33" i="12"/>
  <c r="BS33" i="12"/>
  <c r="BO33" i="12"/>
  <c r="BR53" i="12"/>
  <c r="CI53" i="12"/>
  <c r="CJ53" i="12"/>
  <c r="BT68" i="12"/>
  <c r="CA68" i="12"/>
  <c r="BQ68" i="12"/>
  <c r="BU91" i="12"/>
  <c r="CA91" i="12"/>
  <c r="BV91" i="12"/>
  <c r="CI41" i="12"/>
  <c r="BP41" i="12"/>
  <c r="BS41" i="12"/>
  <c r="CC50" i="12"/>
  <c r="CG50" i="12"/>
  <c r="BZ50" i="12"/>
  <c r="CJ90" i="12"/>
  <c r="CH90" i="12"/>
  <c r="BX90" i="12"/>
  <c r="CF78" i="12"/>
  <c r="CC78" i="12"/>
  <c r="CI78" i="12"/>
  <c r="CC88" i="12"/>
  <c r="BR88" i="12"/>
  <c r="BV88" i="12"/>
  <c r="BV31" i="12"/>
  <c r="CC89" i="12"/>
  <c r="CC91" i="12"/>
  <c r="CI91" i="12"/>
  <c r="BO91" i="12"/>
  <c r="BU41" i="12"/>
  <c r="BO41" i="12"/>
  <c r="CE41" i="12"/>
  <c r="CJ50" i="12"/>
  <c r="CH50" i="12"/>
  <c r="BV50" i="12"/>
  <c r="BZ90" i="12"/>
  <c r="CC90" i="12"/>
  <c r="CA90" i="12"/>
  <c r="CJ78" i="12"/>
  <c r="BR78" i="12"/>
  <c r="BX78" i="12"/>
  <c r="BQ88" i="12"/>
  <c r="BS88" i="12"/>
  <c r="CA88" i="12"/>
  <c r="BR31" i="12"/>
  <c r="BS89" i="12"/>
  <c r="CB88" i="12"/>
  <c r="BT88" i="12"/>
  <c r="BU88" i="12"/>
  <c r="CL31" i="12"/>
  <c r="BU31" i="12"/>
  <c r="CA89" i="12"/>
  <c r="BP89" i="12"/>
  <c r="BT33" i="12"/>
  <c r="CA33" i="12"/>
  <c r="CJ33" i="12"/>
  <c r="CH53" i="12"/>
  <c r="BP53" i="12"/>
  <c r="BZ53" i="12"/>
  <c r="CL68" i="12"/>
  <c r="BV68" i="12"/>
  <c r="CD68" i="12"/>
  <c r="CH91" i="12"/>
  <c r="CD91" i="12"/>
  <c r="BR91" i="12"/>
  <c r="CK41" i="12"/>
  <c r="CF41" i="12"/>
  <c r="CB41" i="12"/>
  <c r="BO50" i="12"/>
  <c r="BQ50" i="12"/>
  <c r="BR50" i="12"/>
  <c r="BP90" i="12"/>
  <c r="BU90" i="12"/>
  <c r="BO90" i="12"/>
  <c r="BZ78" i="12"/>
  <c r="BU78" i="12"/>
  <c r="CH78" i="12"/>
  <c r="CF88" i="12"/>
  <c r="BW88" i="12"/>
  <c r="CL88" i="12"/>
  <c r="CH31" i="12"/>
  <c r="BS31" i="12"/>
  <c r="CF89" i="12"/>
  <c r="BU66" i="12"/>
  <c r="BS66" i="12"/>
  <c r="BO66" i="12"/>
  <c r="CC51" i="12"/>
  <c r="BT51" i="12"/>
  <c r="BY51" i="12"/>
  <c r="CB34" i="12"/>
  <c r="BS34" i="12"/>
  <c r="CL34" i="12"/>
  <c r="CH100" i="12"/>
  <c r="BY100" i="12"/>
  <c r="BU100" i="12"/>
  <c r="BY92" i="12"/>
  <c r="BP92" i="12"/>
  <c r="BX92" i="12"/>
  <c r="BQ33" i="12"/>
  <c r="CF33" i="12"/>
  <c r="BX33" i="12"/>
  <c r="CL53" i="12"/>
  <c r="CF53" i="12"/>
  <c r="CB53" i="12"/>
  <c r="BW68" i="12"/>
  <c r="CE68" i="12"/>
  <c r="BO68" i="12"/>
  <c r="BZ91" i="12"/>
  <c r="CK91" i="12"/>
  <c r="CG91" i="12"/>
  <c r="BV41" i="12"/>
  <c r="CH41" i="12"/>
  <c r="BZ41" i="12"/>
  <c r="CF50" i="12"/>
  <c r="BS50" i="12"/>
  <c r="CI50" i="12"/>
  <c r="BQ90" i="12"/>
  <c r="BR90" i="12"/>
  <c r="CB90" i="12"/>
  <c r="BS78" i="12"/>
  <c r="CD78" i="12"/>
  <c r="CE78" i="12"/>
  <c r="CI88" i="12"/>
  <c r="BZ88" i="12"/>
  <c r="BP88" i="12"/>
  <c r="CC31" i="12"/>
  <c r="CB31" i="12"/>
  <c r="BW89" i="12"/>
  <c r="BZ100" i="12"/>
  <c r="BW100" i="12"/>
  <c r="BP100" i="12"/>
  <c r="BT92" i="12"/>
  <c r="CI92" i="12"/>
  <c r="BW92" i="12"/>
  <c r="CB66" i="12"/>
  <c r="BX66" i="12"/>
  <c r="CJ51" i="12"/>
  <c r="BU51" i="12"/>
  <c r="CI51" i="12"/>
  <c r="BX34" i="12"/>
  <c r="CH34" i="12"/>
  <c r="BO34" i="12"/>
  <c r="BV100" i="12"/>
  <c r="CF100" i="12"/>
  <c r="CE100" i="12"/>
  <c r="CF92" i="12"/>
  <c r="BU92" i="12"/>
  <c r="CC92" i="12"/>
  <c r="CK33" i="12"/>
  <c r="BZ33" i="12"/>
  <c r="BR33" i="12"/>
  <c r="CE53" i="12"/>
  <c r="CD53" i="12"/>
  <c r="BX53" i="12"/>
  <c r="BU68" i="12"/>
  <c r="CI68" i="12"/>
  <c r="CJ68" i="12"/>
  <c r="CF91" i="12"/>
  <c r="CJ91" i="12"/>
  <c r="BT91" i="12"/>
  <c r="CG41" i="12"/>
  <c r="BY41" i="12"/>
  <c r="BR41" i="12"/>
  <c r="CA50" i="12"/>
  <c r="CL50" i="12"/>
  <c r="CE50" i="12"/>
  <c r="BV90" i="12"/>
  <c r="CI90" i="12"/>
  <c r="CK90" i="12"/>
  <c r="BT78" i="12"/>
  <c r="BP78" i="12"/>
  <c r="BO78" i="12"/>
  <c r="CJ88" i="12"/>
  <c r="CD88" i="12"/>
  <c r="BO88" i="12"/>
  <c r="CI31" i="12"/>
  <c r="BT31" i="12"/>
  <c r="CK89" i="12"/>
  <c r="CA51" i="12"/>
  <c r="CF51" i="12"/>
  <c r="BV34" i="12"/>
  <c r="BR34" i="12"/>
  <c r="BQ100" i="12"/>
  <c r="CB100" i="12"/>
  <c r="BS92" i="12"/>
  <c r="CH92" i="12"/>
  <c r="CI33" i="12"/>
  <c r="BY33" i="12"/>
  <c r="BT53" i="12"/>
  <c r="BY53" i="12"/>
  <c r="BY68" i="12"/>
  <c r="BP68" i="12"/>
  <c r="BQ91" i="12"/>
  <c r="CE91" i="12"/>
  <c r="CA41" i="12"/>
  <c r="BQ41" i="12"/>
  <c r="BP50" i="12"/>
  <c r="BT50" i="12"/>
  <c r="CG90" i="12"/>
  <c r="BS90" i="12"/>
  <c r="BQ78" i="12"/>
  <c r="CA78" i="12"/>
  <c r="CE88" i="12"/>
  <c r="BX88" i="12"/>
  <c r="BZ31" i="12"/>
  <c r="BQ89" i="12"/>
  <c r="BX31" i="12"/>
  <c r="CD31" i="12"/>
  <c r="CJ31" i="12"/>
  <c r="CE89" i="12"/>
  <c r="CB89" i="12"/>
  <c r="BO89" i="12"/>
  <c r="BO31" i="12"/>
  <c r="BW31" i="12"/>
  <c r="CG31" i="12"/>
  <c r="BZ89" i="12"/>
  <c r="BR89" i="12"/>
  <c r="CG89" i="12"/>
  <c r="CJ89" i="12"/>
  <c r="BT89" i="12"/>
  <c r="BU89" i="12"/>
  <c r="CK31" i="12"/>
  <c r="BQ31" i="12"/>
  <c r="CA31" i="12"/>
  <c r="CH89" i="12"/>
  <c r="CL89" i="12"/>
  <c r="BX89" i="12"/>
  <c r="CF31" i="12"/>
  <c r="BP31" i="12"/>
  <c r="CI89" i="12"/>
  <c r="BY89" i="12"/>
  <c r="BW30" i="12"/>
  <c r="BP38" i="12"/>
  <c r="CK30" i="12"/>
  <c r="CE44" i="12"/>
  <c r="BP93" i="12"/>
  <c r="BP30" i="12"/>
  <c r="CB30" i="12"/>
  <c r="BO30" i="12"/>
  <c r="CI30" i="12"/>
  <c r="CD30" i="12"/>
  <c r="CA30" i="12"/>
  <c r="BT57" i="12"/>
  <c r="CB57" i="12"/>
  <c r="BS57" i="12"/>
  <c r="CJ57" i="12"/>
  <c r="BV57" i="12"/>
  <c r="CD57" i="12"/>
  <c r="CH30" i="12"/>
  <c r="BR30" i="12"/>
  <c r="CC30" i="12"/>
  <c r="CG30" i="12"/>
  <c r="CE30" i="12"/>
  <c r="BS30" i="12"/>
  <c r="BR57" i="12"/>
  <c r="CF57" i="12"/>
  <c r="BW57" i="12"/>
  <c r="CH57" i="12"/>
  <c r="CC57" i="12"/>
  <c r="BQ30" i="12"/>
  <c r="BY30" i="12"/>
  <c r="CF30" i="12"/>
  <c r="BZ30" i="12"/>
  <c r="CL30" i="12"/>
  <c r="AJ3" i="12"/>
  <c r="BO70" i="12"/>
  <c r="AJ17" i="12"/>
  <c r="BP64" i="12"/>
  <c r="CH18" i="12"/>
  <c r="BQ77" i="12"/>
  <c r="CJ63" i="12"/>
  <c r="BV77" i="12"/>
  <c r="BP83" i="12"/>
  <c r="BW63" i="12"/>
  <c r="CD22" i="12"/>
  <c r="CL83" i="12"/>
  <c r="BR22" i="12"/>
  <c r="CK83" i="12"/>
  <c r="CH22" i="12"/>
  <c r="BS18" i="12"/>
  <c r="CI64" i="12"/>
  <c r="BQ18" i="12"/>
  <c r="CE16" i="12"/>
  <c r="AJ205" i="12"/>
  <c r="BO21" i="12"/>
  <c r="BW21" i="12"/>
  <c r="CC21" i="12"/>
  <c r="BV27" i="12"/>
  <c r="BU27" i="12"/>
  <c r="BP27" i="12"/>
  <c r="BZ54" i="12"/>
  <c r="BO54" i="12"/>
  <c r="BS54" i="12"/>
  <c r="CG22" i="12"/>
  <c r="BQ22" i="12"/>
  <c r="BP22" i="12"/>
  <c r="CL77" i="12"/>
  <c r="BU77" i="12"/>
  <c r="BZ77" i="12"/>
  <c r="BY64" i="12"/>
  <c r="CH64" i="12"/>
  <c r="CA64" i="12"/>
  <c r="BO83" i="12"/>
  <c r="CA83" i="12"/>
  <c r="CF83" i="12"/>
  <c r="BP18" i="12"/>
  <c r="BU18" i="12"/>
  <c r="CL18" i="12"/>
  <c r="BY63" i="12"/>
  <c r="BO63" i="12"/>
  <c r="CH63" i="12"/>
  <c r="BP16" i="12"/>
  <c r="AJ195" i="12"/>
  <c r="AJ121" i="12"/>
  <c r="AJ12" i="12"/>
  <c r="BR21" i="12"/>
  <c r="BZ21" i="12"/>
  <c r="CJ21" i="12"/>
  <c r="CG27" i="12"/>
  <c r="CD27" i="12"/>
  <c r="BQ27" i="12"/>
  <c r="CH54" i="12"/>
  <c r="CL54" i="12"/>
  <c r="BX54" i="12"/>
  <c r="CJ22" i="12"/>
  <c r="CK22" i="12"/>
  <c r="BZ22" i="12"/>
  <c r="CG77" i="12"/>
  <c r="CI77" i="12"/>
  <c r="CK77" i="12"/>
  <c r="CG64" i="12"/>
  <c r="BT64" i="12"/>
  <c r="CF64" i="12"/>
  <c r="BX83" i="12"/>
  <c r="BS83" i="12"/>
  <c r="CJ83" i="12"/>
  <c r="CG18" i="12"/>
  <c r="BV18" i="12"/>
  <c r="BO18" i="12"/>
  <c r="CI63" i="12"/>
  <c r="BX63" i="12"/>
  <c r="CB63" i="12"/>
  <c r="CA16" i="12"/>
  <c r="BQ21" i="12"/>
  <c r="BU21" i="12"/>
  <c r="CF21" i="12"/>
  <c r="BW27" i="12"/>
  <c r="BT27" i="12"/>
  <c r="CE27" i="12"/>
  <c r="AJ112" i="12"/>
  <c r="CA54" i="12"/>
  <c r="BW54" i="12"/>
  <c r="BY54" i="12"/>
  <c r="CC22" i="12"/>
  <c r="CF22" i="12"/>
  <c r="CE22" i="12"/>
  <c r="CE77" i="12"/>
  <c r="BP77" i="12"/>
  <c r="CJ77" i="12"/>
  <c r="BR64" i="12"/>
  <c r="CD64" i="12"/>
  <c r="BZ64" i="12"/>
  <c r="BT83" i="12"/>
  <c r="BR83" i="12"/>
  <c r="BW83" i="12"/>
  <c r="BR18" i="12"/>
  <c r="CK18" i="12"/>
  <c r="BY18" i="12"/>
  <c r="CF63" i="12"/>
  <c r="BT63" i="12"/>
  <c r="BU63" i="12"/>
  <c r="BO16" i="12"/>
  <c r="BT16" i="12"/>
  <c r="CH21" i="12"/>
  <c r="BX21" i="12"/>
  <c r="CA21" i="12"/>
  <c r="BY27" i="12"/>
  <c r="CL27" i="12"/>
  <c r="BR27" i="12"/>
  <c r="BQ54" i="12"/>
  <c r="CB54" i="12"/>
  <c r="BP54" i="12"/>
  <c r="CI22" i="12"/>
  <c r="CB22" i="12"/>
  <c r="BU22" i="12"/>
  <c r="CD77" i="12"/>
  <c r="BW77" i="12"/>
  <c r="CH77" i="12"/>
  <c r="BX64" i="12"/>
  <c r="CL64" i="12"/>
  <c r="BW64" i="12"/>
  <c r="CI83" i="12"/>
  <c r="BU83" i="12"/>
  <c r="CB83" i="12"/>
  <c r="CF18" i="12"/>
  <c r="CE18" i="12"/>
  <c r="CA18" i="12"/>
  <c r="CK63" i="12"/>
  <c r="CL63" i="12"/>
  <c r="BS63" i="12"/>
  <c r="BV16" i="12"/>
  <c r="CG21" i="12"/>
  <c r="CK21" i="12"/>
  <c r="CB21" i="12"/>
  <c r="BS27" i="12"/>
  <c r="BO27" i="12"/>
  <c r="BX27" i="12"/>
  <c r="CC54" i="12"/>
  <c r="CI54" i="12"/>
  <c r="BU54" i="12"/>
  <c r="BW22" i="12"/>
  <c r="BS22" i="12"/>
  <c r="BX22" i="12"/>
  <c r="CF77" i="12"/>
  <c r="BO77" i="12"/>
  <c r="BX77" i="12"/>
  <c r="CJ64" i="12"/>
  <c r="BQ64" i="12"/>
  <c r="BO64" i="12"/>
  <c r="CH83" i="12"/>
  <c r="BZ83" i="12"/>
  <c r="BV83" i="12"/>
  <c r="BZ18" i="12"/>
  <c r="CB18" i="12"/>
  <c r="CD18" i="12"/>
  <c r="BQ63" i="12"/>
  <c r="CA63" i="12"/>
  <c r="CG63" i="12"/>
  <c r="CC16" i="12"/>
  <c r="CI21" i="12"/>
  <c r="BT21" i="12"/>
  <c r="BP21" i="12"/>
  <c r="CC27" i="12"/>
  <c r="CF27" i="12"/>
  <c r="CB27" i="12"/>
  <c r="CD54" i="12"/>
  <c r="CJ54" i="12"/>
  <c r="CK54" i="12"/>
  <c r="CA22" i="12"/>
  <c r="BY22" i="12"/>
  <c r="BV22" i="12"/>
  <c r="BT77" i="12"/>
  <c r="CC77" i="12"/>
  <c r="BY77" i="12"/>
  <c r="BV64" i="12"/>
  <c r="CE64" i="12"/>
  <c r="CB64" i="12"/>
  <c r="CC83" i="12"/>
  <c r="CG83" i="12"/>
  <c r="BQ83" i="12"/>
  <c r="CI18" i="12"/>
  <c r="BT18" i="12"/>
  <c r="BX18" i="12"/>
  <c r="BV63" i="12"/>
  <c r="CE63" i="12"/>
  <c r="BZ63" i="12"/>
  <c r="CJ16" i="12"/>
  <c r="CE21" i="12"/>
  <c r="CD21" i="12"/>
  <c r="CA27" i="12"/>
  <c r="CK27" i="12"/>
  <c r="CE54" i="12"/>
  <c r="CF54" i="12"/>
  <c r="BT22" i="12"/>
  <c r="CL22" i="12"/>
  <c r="BR77" i="12"/>
  <c r="CB77" i="12"/>
  <c r="CC64" i="12"/>
  <c r="BS64" i="12"/>
  <c r="BY83" i="12"/>
  <c r="CD83" i="12"/>
  <c r="BW18" i="12"/>
  <c r="CC18" i="12"/>
  <c r="BP63" i="12"/>
  <c r="CC63" i="12"/>
  <c r="BX16" i="12"/>
  <c r="AJ10" i="12"/>
  <c r="AJ161" i="12"/>
  <c r="CJ43" i="12"/>
  <c r="AJ94" i="12"/>
  <c r="CF81" i="12"/>
  <c r="BT38" i="12"/>
  <c r="BO44" i="12"/>
  <c r="BZ61" i="12"/>
  <c r="AJ165" i="12"/>
  <c r="AJ7" i="12"/>
  <c r="AJ208" i="12"/>
  <c r="AJ76" i="12"/>
  <c r="AJ14" i="12"/>
  <c r="AJ149" i="12"/>
  <c r="BS52" i="12"/>
  <c r="BP81" i="12"/>
  <c r="AJ63" i="12"/>
  <c r="BW44" i="12"/>
  <c r="CG61" i="12"/>
  <c r="AJ46" i="12"/>
  <c r="CG73" i="12"/>
  <c r="CA52" i="12"/>
  <c r="CH81" i="12"/>
  <c r="AJ37" i="12"/>
  <c r="BW74" i="12"/>
  <c r="BP61" i="12"/>
  <c r="BP11" i="12"/>
  <c r="AJ100" i="12"/>
  <c r="AJ25" i="12"/>
  <c r="AJ126" i="12"/>
  <c r="AJ11" i="12"/>
  <c r="AJ22" i="12"/>
  <c r="BR43" i="12"/>
  <c r="CJ73" i="12"/>
  <c r="AJ114" i="12"/>
  <c r="BY52" i="12"/>
  <c r="AJ83" i="12"/>
  <c r="CF74" i="12"/>
  <c r="CH49" i="12"/>
  <c r="CD11" i="12"/>
  <c r="AJ222" i="12"/>
  <c r="BQ43" i="12"/>
  <c r="BU73" i="12"/>
  <c r="AJ180" i="12"/>
  <c r="AJ189" i="12"/>
  <c r="AJ159" i="12"/>
  <c r="CJ74" i="12"/>
  <c r="CJ49" i="12"/>
  <c r="BY11" i="12"/>
  <c r="BP43" i="12"/>
  <c r="CC73" i="12"/>
  <c r="BZ99" i="12"/>
  <c r="AJ51" i="12"/>
  <c r="AJ157" i="12"/>
  <c r="AJ167" i="12"/>
  <c r="CE93" i="12"/>
  <c r="CB49" i="12"/>
  <c r="CD70" i="12"/>
  <c r="AJ234" i="12"/>
  <c r="BX43" i="12"/>
  <c r="BZ73" i="12"/>
  <c r="CF99" i="12"/>
  <c r="AJ186" i="12"/>
  <c r="BY38" i="12"/>
  <c r="AJ8" i="12"/>
  <c r="CK93" i="12"/>
  <c r="CF70" i="12"/>
  <c r="D97" i="18"/>
  <c r="C94" i="18" s="1"/>
  <c r="C93" i="18" s="1"/>
  <c r="CL16" i="12"/>
  <c r="BY16" i="12"/>
  <c r="BZ16" i="12"/>
  <c r="BQ16" i="12"/>
  <c r="BS16" i="12"/>
  <c r="CI16" i="12"/>
  <c r="CH16" i="12"/>
  <c r="BR16" i="12"/>
  <c r="BW16" i="12"/>
  <c r="CF16" i="12"/>
  <c r="CB16" i="12"/>
  <c r="CK16" i="12"/>
  <c r="CD16" i="12"/>
  <c r="CG16" i="12"/>
  <c r="AJ185" i="12"/>
  <c r="AJ27" i="12"/>
  <c r="AJ143" i="12"/>
  <c r="AJ240" i="12"/>
  <c r="AJ130" i="12"/>
  <c r="AJ29" i="12"/>
  <c r="AJ30" i="12"/>
  <c r="AJ219" i="12"/>
  <c r="AJ48" i="12"/>
  <c r="AJ215" i="12"/>
  <c r="AJ55" i="12"/>
  <c r="AJ71" i="12"/>
  <c r="AJ66" i="12"/>
  <c r="AJ19" i="12"/>
  <c r="AJ214" i="12"/>
  <c r="AJ151" i="12"/>
  <c r="AJ235" i="12"/>
  <c r="AJ125" i="12"/>
  <c r="CE43" i="12"/>
  <c r="BZ43" i="12"/>
  <c r="BV43" i="12"/>
  <c r="BY73" i="12"/>
  <c r="BS73" i="12"/>
  <c r="BV73" i="12"/>
  <c r="AJ21" i="12"/>
  <c r="AJ110" i="12"/>
  <c r="AJ45" i="12"/>
  <c r="BQ99" i="12"/>
  <c r="BX99" i="12"/>
  <c r="CI99" i="12"/>
  <c r="BR52" i="12"/>
  <c r="BV52" i="12"/>
  <c r="BQ52" i="12"/>
  <c r="AJ16" i="12"/>
  <c r="BU81" i="12"/>
  <c r="BR81" i="12"/>
  <c r="CL81" i="12"/>
  <c r="AJ52" i="12"/>
  <c r="AJ105" i="12"/>
  <c r="AJ183" i="12"/>
  <c r="CJ38" i="12"/>
  <c r="BX38" i="12"/>
  <c r="BV38" i="12"/>
  <c r="AJ104" i="12"/>
  <c r="AJ95" i="12"/>
  <c r="AJ201" i="12"/>
  <c r="CL44" i="12"/>
  <c r="BS44" i="12"/>
  <c r="CD44" i="12"/>
  <c r="CD74" i="12"/>
  <c r="BT74" i="12"/>
  <c r="BO74" i="12"/>
  <c r="BX93" i="12"/>
  <c r="BZ93" i="12"/>
  <c r="CF93" i="12"/>
  <c r="BR61" i="12"/>
  <c r="BO61" i="12"/>
  <c r="BX61" i="12"/>
  <c r="CE49" i="12"/>
  <c r="CF49" i="12"/>
  <c r="BT49" i="12"/>
  <c r="AJ229" i="12"/>
  <c r="AJ33" i="12"/>
  <c r="AJ184" i="12"/>
  <c r="AJ168" i="12"/>
  <c r="CG11" i="12"/>
  <c r="BO11" i="12"/>
  <c r="BS11" i="12"/>
  <c r="CH70" i="12"/>
  <c r="CB70" i="12"/>
  <c r="BV70" i="12"/>
  <c r="AJ26" i="12"/>
  <c r="AJ86" i="12"/>
  <c r="AJ79" i="12"/>
  <c r="AJ134" i="12"/>
  <c r="AJ211" i="12"/>
  <c r="AJ129" i="12"/>
  <c r="AJ179" i="12"/>
  <c r="CL43" i="12"/>
  <c r="CK43" i="12"/>
  <c r="BS43" i="12"/>
  <c r="CK73" i="12"/>
  <c r="CF73" i="12"/>
  <c r="CA73" i="12"/>
  <c r="AJ117" i="12"/>
  <c r="BO99" i="12"/>
  <c r="BW99" i="12"/>
  <c r="CE99" i="12"/>
  <c r="CB52" i="12"/>
  <c r="CH52" i="12"/>
  <c r="CK52" i="12"/>
  <c r="AJ188" i="12"/>
  <c r="AJ169" i="12"/>
  <c r="AJ181" i="12"/>
  <c r="AJ162" i="12"/>
  <c r="CI81" i="12"/>
  <c r="BS81" i="12"/>
  <c r="CG81" i="12"/>
  <c r="AJ236" i="12"/>
  <c r="AJ89" i="12"/>
  <c r="AJ90" i="12"/>
  <c r="CD38" i="12"/>
  <c r="CB38" i="12"/>
  <c r="CG38" i="12"/>
  <c r="AJ92" i="12"/>
  <c r="AJ108" i="12"/>
  <c r="AJ65" i="12"/>
  <c r="AJ81" i="12"/>
  <c r="BQ44" i="12"/>
  <c r="BR44" i="12"/>
  <c r="BV44" i="12"/>
  <c r="CB74" i="12"/>
  <c r="BY74" i="12"/>
  <c r="BS74" i="12"/>
  <c r="CB93" i="12"/>
  <c r="CC93" i="12"/>
  <c r="CD93" i="12"/>
  <c r="CE61" i="12"/>
  <c r="BQ61" i="12"/>
  <c r="CB61" i="12"/>
  <c r="CA49" i="12"/>
  <c r="BP49" i="12"/>
  <c r="CG49" i="12"/>
  <c r="AJ152" i="12"/>
  <c r="AJ147" i="12"/>
  <c r="BQ11" i="12"/>
  <c r="BR11" i="12"/>
  <c r="CK11" i="12"/>
  <c r="AJ118" i="12"/>
  <c r="CA70" i="12"/>
  <c r="BW70" i="12"/>
  <c r="BU70" i="12"/>
  <c r="AJ141" i="12"/>
  <c r="AJ170" i="12"/>
  <c r="AJ204" i="12"/>
  <c r="CH43" i="12"/>
  <c r="CB43" i="12"/>
  <c r="BU43" i="12"/>
  <c r="BQ73" i="12"/>
  <c r="BR73" i="12"/>
  <c r="CD73" i="12"/>
  <c r="AJ166" i="12"/>
  <c r="AJ232" i="12"/>
  <c r="AJ163" i="12"/>
  <c r="AJ74" i="12"/>
  <c r="CJ99" i="12"/>
  <c r="CK99" i="12"/>
  <c r="BV99" i="12"/>
  <c r="CD52" i="12"/>
  <c r="CG52" i="12"/>
  <c r="CC52" i="12"/>
  <c r="AJ57" i="12"/>
  <c r="AJ88" i="12"/>
  <c r="AJ233" i="12"/>
  <c r="AJ20" i="12"/>
  <c r="BV81" i="12"/>
  <c r="CJ81" i="12"/>
  <c r="BQ81" i="12"/>
  <c r="AJ172" i="12"/>
  <c r="BU38" i="12"/>
  <c r="BR38" i="12"/>
  <c r="CH38" i="12"/>
  <c r="AJ128" i="12"/>
  <c r="AJ103" i="12"/>
  <c r="AJ41" i="12"/>
  <c r="AJ187" i="12"/>
  <c r="BU44" i="12"/>
  <c r="BT44" i="12"/>
  <c r="CI44" i="12"/>
  <c r="CH74" i="12"/>
  <c r="CL74" i="12"/>
  <c r="BR74" i="12"/>
  <c r="CH93" i="12"/>
  <c r="BO93" i="12"/>
  <c r="BY93" i="12"/>
  <c r="BY61" i="12"/>
  <c r="CK61" i="12"/>
  <c r="CA61" i="12"/>
  <c r="BW49" i="12"/>
  <c r="BQ49" i="12"/>
  <c r="BY49" i="12"/>
  <c r="AJ23" i="12"/>
  <c r="AJ217" i="12"/>
  <c r="AJ98" i="12"/>
  <c r="CI11" i="12"/>
  <c r="BZ11" i="12"/>
  <c r="BW11" i="12"/>
  <c r="CE70" i="12"/>
  <c r="CK70" i="12"/>
  <c r="BP70" i="12"/>
  <c r="AJ109" i="12"/>
  <c r="AJ85" i="12"/>
  <c r="AJ194" i="12"/>
  <c r="AJ62" i="12"/>
  <c r="AJ173" i="12"/>
  <c r="AJ56" i="12"/>
  <c r="AJ203" i="12"/>
  <c r="AJ160" i="12"/>
  <c r="AJ223" i="12"/>
  <c r="AJ119" i="12"/>
  <c r="AJ93" i="12"/>
  <c r="AJ135" i="12"/>
  <c r="CA43" i="12"/>
  <c r="CD43" i="12"/>
  <c r="CI43" i="12"/>
  <c r="CI73" i="12"/>
  <c r="BT73" i="12"/>
  <c r="CH73" i="12"/>
  <c r="AJ84" i="12"/>
  <c r="AJ60" i="12"/>
  <c r="CA99" i="12"/>
  <c r="CG99" i="12"/>
  <c r="CB99" i="12"/>
  <c r="CL52" i="12"/>
  <c r="BO52" i="12"/>
  <c r="BW52" i="12"/>
  <c r="AJ15" i="12"/>
  <c r="AJ199" i="12"/>
  <c r="AJ190" i="12"/>
  <c r="AJ218" i="12"/>
  <c r="CD81" i="12"/>
  <c r="BZ81" i="12"/>
  <c r="BY81" i="12"/>
  <c r="AJ154" i="12"/>
  <c r="AJ120" i="12"/>
  <c r="AJ50" i="12"/>
  <c r="BS38" i="12"/>
  <c r="BQ38" i="12"/>
  <c r="CA38" i="12"/>
  <c r="AJ91" i="12"/>
  <c r="AJ24" i="12"/>
  <c r="AJ13" i="12"/>
  <c r="BP44" i="12"/>
  <c r="CH44" i="12"/>
  <c r="CG44" i="12"/>
  <c r="CK74" i="12"/>
  <c r="CI74" i="12"/>
  <c r="BU74" i="12"/>
  <c r="BR93" i="12"/>
  <c r="CG93" i="12"/>
  <c r="CI93" i="12"/>
  <c r="BT61" i="12"/>
  <c r="CI61" i="12"/>
  <c r="CH61" i="12"/>
  <c r="BU49" i="12"/>
  <c r="BV49" i="12"/>
  <c r="CL49" i="12"/>
  <c r="AJ80" i="12"/>
  <c r="AJ138" i="12"/>
  <c r="AJ177" i="12"/>
  <c r="BT11" i="12"/>
  <c r="CH11" i="12"/>
  <c r="CL11" i="12"/>
  <c r="BS70" i="12"/>
  <c r="BX70" i="12"/>
  <c r="CC70" i="12"/>
  <c r="AJ39" i="12"/>
  <c r="AJ70" i="12"/>
  <c r="AJ96" i="12"/>
  <c r="AJ239" i="12"/>
  <c r="AJ97" i="12"/>
  <c r="AJ99" i="12"/>
  <c r="BU99" i="12"/>
  <c r="BR99" i="12"/>
  <c r="CL99" i="12"/>
  <c r="AJ231" i="12"/>
  <c r="CJ52" i="12"/>
  <c r="BT52" i="12"/>
  <c r="BX52" i="12"/>
  <c r="AJ192" i="12"/>
  <c r="AJ206" i="12"/>
  <c r="AJ133" i="12"/>
  <c r="CE81" i="12"/>
  <c r="CC81" i="12"/>
  <c r="BO81" i="12"/>
  <c r="AJ127" i="12"/>
  <c r="AJ210" i="12"/>
  <c r="AJ18" i="12"/>
  <c r="AJ237" i="12"/>
  <c r="CC38" i="12"/>
  <c r="BZ38" i="12"/>
  <c r="CL38" i="12"/>
  <c r="AJ145" i="12"/>
  <c r="AJ69" i="12"/>
  <c r="BY44" i="12"/>
  <c r="CF44" i="12"/>
  <c r="CK44" i="12"/>
  <c r="BP74" i="12"/>
  <c r="BV74" i="12"/>
  <c r="CE74" i="12"/>
  <c r="CJ93" i="12"/>
  <c r="BU93" i="12"/>
  <c r="BT93" i="12"/>
  <c r="BS61" i="12"/>
  <c r="BU61" i="12"/>
  <c r="BV61" i="12"/>
  <c r="CD49" i="12"/>
  <c r="CC49" i="12"/>
  <c r="CK49" i="12"/>
  <c r="AJ49" i="12"/>
  <c r="AJ75" i="12"/>
  <c r="AJ78" i="12"/>
  <c r="AJ131" i="12"/>
  <c r="CF11" i="12"/>
  <c r="BV11" i="12"/>
  <c r="BU11" i="12"/>
  <c r="CL70" i="12"/>
  <c r="BQ70" i="12"/>
  <c r="CI70" i="12"/>
  <c r="AJ40" i="12"/>
  <c r="AJ68" i="12"/>
  <c r="AJ150" i="12"/>
  <c r="AJ182" i="12"/>
  <c r="BO43" i="12"/>
  <c r="BW43" i="12"/>
  <c r="CF43" i="12"/>
  <c r="BX73" i="12"/>
  <c r="CB73" i="12"/>
  <c r="BW73" i="12"/>
  <c r="AJ36" i="12"/>
  <c r="AJ61" i="12"/>
  <c r="AJ197" i="12"/>
  <c r="AJ64" i="12"/>
  <c r="BS99" i="12"/>
  <c r="BY99" i="12"/>
  <c r="CH99" i="12"/>
  <c r="BZ52" i="12"/>
  <c r="BP52" i="12"/>
  <c r="CE52" i="12"/>
  <c r="AJ207" i="12"/>
  <c r="AJ228" i="12"/>
  <c r="AJ115" i="12"/>
  <c r="CK81" i="12"/>
  <c r="CA81" i="12"/>
  <c r="CB81" i="12"/>
  <c r="AJ146" i="12"/>
  <c r="AJ102" i="12"/>
  <c r="AJ124" i="12"/>
  <c r="AJ67" i="12"/>
  <c r="CK38" i="12"/>
  <c r="BW38" i="12"/>
  <c r="CI38" i="12"/>
  <c r="AJ238" i="12"/>
  <c r="AJ139" i="12"/>
  <c r="CJ44" i="12"/>
  <c r="CA44" i="12"/>
  <c r="CC44" i="12"/>
  <c r="BQ74" i="12"/>
  <c r="CC74" i="12"/>
  <c r="CA74" i="12"/>
  <c r="BQ93" i="12"/>
  <c r="BS93" i="12"/>
  <c r="CL93" i="12"/>
  <c r="CL61" i="12"/>
  <c r="CF61" i="12"/>
  <c r="CJ61" i="12"/>
  <c r="BO49" i="12"/>
  <c r="BR49" i="12"/>
  <c r="BX49" i="12"/>
  <c r="AJ158" i="12"/>
  <c r="AJ101" i="12"/>
  <c r="AJ38" i="12"/>
  <c r="AJ72" i="12"/>
  <c r="CA11" i="12"/>
  <c r="CJ11" i="12"/>
  <c r="CB11" i="12"/>
  <c r="CG70" i="12"/>
  <c r="CJ70" i="12"/>
  <c r="BR70" i="12"/>
  <c r="AJ216" i="12"/>
  <c r="AJ176" i="12"/>
  <c r="AJ144" i="12"/>
  <c r="CC43" i="12"/>
  <c r="BT43" i="12"/>
  <c r="BO73" i="12"/>
  <c r="CL73" i="12"/>
  <c r="AJ9" i="12"/>
  <c r="AJ43" i="12"/>
  <c r="AJ156" i="12"/>
  <c r="AJ213" i="12"/>
  <c r="BP99" i="12"/>
  <c r="CD99" i="12"/>
  <c r="CI52" i="12"/>
  <c r="CF52" i="12"/>
  <c r="AJ28" i="12"/>
  <c r="AJ123" i="12"/>
  <c r="AJ142" i="12"/>
  <c r="AJ54" i="12"/>
  <c r="BT81" i="12"/>
  <c r="BX81" i="12"/>
  <c r="AJ227" i="12"/>
  <c r="AJ202" i="12"/>
  <c r="AJ82" i="12"/>
  <c r="AJ226" i="12"/>
  <c r="CF38" i="12"/>
  <c r="BO38" i="12"/>
  <c r="AJ225" i="12"/>
  <c r="AJ77" i="12"/>
  <c r="AJ73" i="12"/>
  <c r="BX44" i="12"/>
  <c r="CB44" i="12"/>
  <c r="CG74" i="12"/>
  <c r="BX74" i="12"/>
  <c r="BV93" i="12"/>
  <c r="CA93" i="12"/>
  <c r="BW61" i="12"/>
  <c r="CC61" i="12"/>
  <c r="BZ49" i="12"/>
  <c r="BS49" i="12"/>
  <c r="AJ200" i="12"/>
  <c r="AJ137" i="12"/>
  <c r="AJ191" i="12"/>
  <c r="AJ155" i="12"/>
  <c r="CE11" i="12"/>
  <c r="CC11" i="12"/>
  <c r="BT70" i="12"/>
  <c r="BZ70" i="12"/>
  <c r="AJ209" i="12"/>
  <c r="AJ44" i="12"/>
  <c r="AJ221" i="12"/>
  <c r="BM96" i="12"/>
  <c r="CL96" i="12" s="1"/>
  <c r="BM75" i="12"/>
  <c r="BQ75" i="12" s="1"/>
  <c r="AJ59" i="12"/>
  <c r="AJ113" i="12"/>
  <c r="AJ198" i="12"/>
  <c r="AJ140" i="12"/>
  <c r="AJ193" i="12"/>
  <c r="AJ122" i="12"/>
  <c r="AJ111" i="12"/>
  <c r="AJ132" i="12"/>
  <c r="AJ106" i="12"/>
  <c r="AJ241" i="12"/>
  <c r="AJ178" i="12"/>
  <c r="AJ196" i="12"/>
  <c r="AJ224" i="12"/>
  <c r="AJ136" i="12"/>
  <c r="AJ87" i="12"/>
  <c r="AJ53" i="12"/>
  <c r="AJ174" i="12"/>
  <c r="AJ107" i="12"/>
  <c r="AJ34" i="12"/>
  <c r="AJ32" i="12"/>
  <c r="AJ153" i="12"/>
  <c r="AJ212" i="12"/>
  <c r="AJ220" i="12"/>
  <c r="AJ35" i="12"/>
  <c r="AJ116" i="12"/>
  <c r="AJ47" i="12"/>
  <c r="AJ230" i="12"/>
  <c r="AJ58" i="12"/>
  <c r="AJ164" i="12"/>
  <c r="AJ171" i="12"/>
  <c r="AJ31" i="12"/>
  <c r="AJ42" i="12"/>
  <c r="AJ175" i="12"/>
  <c r="AJ148" i="12"/>
  <c r="BM10" i="12" l="1"/>
  <c r="BV10" i="12" s="1"/>
  <c r="BM9" i="12"/>
  <c r="CG9" i="12" s="1"/>
  <c r="BM6" i="12"/>
  <c r="CK6" i="12" s="1"/>
  <c r="BM8" i="12"/>
  <c r="BM5" i="12"/>
  <c r="BM7" i="12"/>
  <c r="BM4" i="12"/>
  <c r="BP4" i="12" s="1"/>
  <c r="BM3" i="12"/>
  <c r="BV3" i="12" s="1"/>
  <c r="BM2" i="12"/>
  <c r="CC2" i="12" s="1"/>
  <c r="CJ75" i="12"/>
  <c r="CL75" i="12"/>
  <c r="CB75" i="12"/>
  <c r="CD75" i="12"/>
  <c r="CA75" i="12"/>
  <c r="BW75" i="12"/>
  <c r="BY75" i="12"/>
  <c r="BO75" i="12"/>
  <c r="BV75" i="12"/>
  <c r="BR75" i="12"/>
  <c r="BS75" i="12"/>
  <c r="BZ75" i="12"/>
  <c r="BX75" i="12"/>
  <c r="BT75" i="12"/>
  <c r="BZ96" i="12"/>
  <c r="BW96" i="12"/>
  <c r="CF96" i="12"/>
  <c r="CH75" i="12"/>
  <c r="BT96" i="12"/>
  <c r="CG96" i="12"/>
  <c r="CJ96" i="12"/>
  <c r="BV96" i="12"/>
  <c r="CK96" i="12"/>
  <c r="BO96" i="12"/>
  <c r="BX96" i="12"/>
  <c r="BS96" i="12"/>
  <c r="CI96" i="12"/>
  <c r="BP96" i="12"/>
  <c r="CH96" i="12"/>
  <c r="CC75" i="12"/>
  <c r="CA96" i="12"/>
  <c r="BY96" i="12"/>
  <c r="CK75" i="12"/>
  <c r="BP75" i="12"/>
  <c r="CG75" i="12"/>
  <c r="CI75" i="12"/>
  <c r="BU75" i="12"/>
  <c r="CE75" i="12"/>
  <c r="CF75" i="12"/>
  <c r="BR96" i="12"/>
  <c r="CD96" i="12"/>
  <c r="BU96" i="12"/>
  <c r="CC96" i="12"/>
  <c r="CB96" i="12"/>
  <c r="BQ96" i="12"/>
  <c r="CE96" i="12"/>
  <c r="BR2" i="12"/>
  <c r="BU4" i="12" l="1"/>
  <c r="BS4" i="12"/>
  <c r="CL4" i="12"/>
  <c r="BT4" i="12"/>
  <c r="CG4" i="12"/>
  <c r="CJ4" i="12"/>
  <c r="CE4" i="12"/>
  <c r="CK4" i="12"/>
  <c r="CA4" i="12"/>
  <c r="BY4" i="12"/>
  <c r="CC4" i="12"/>
  <c r="BQ4" i="12"/>
  <c r="BV4" i="12"/>
  <c r="CF4" i="12"/>
  <c r="BW4" i="12"/>
  <c r="BO4" i="12"/>
  <c r="BZ4" i="12"/>
  <c r="BX4" i="12"/>
  <c r="CH4" i="12"/>
  <c r="CD4" i="12"/>
  <c r="CB4" i="12"/>
  <c r="BR4" i="12"/>
  <c r="CI4" i="12"/>
  <c r="CL3" i="12"/>
  <c r="CB3" i="12"/>
  <c r="CC3" i="12"/>
  <c r="CH3" i="12"/>
  <c r="BT3" i="12"/>
  <c r="CK3" i="12"/>
  <c r="BR3" i="12"/>
  <c r="BQ3" i="12"/>
  <c r="CI3" i="12"/>
  <c r="CJ3" i="12"/>
  <c r="CE3" i="12"/>
  <c r="BP3" i="12"/>
  <c r="CF3" i="12"/>
  <c r="CD3" i="12"/>
  <c r="CG3" i="12"/>
  <c r="BU3" i="12"/>
  <c r="BX3" i="12"/>
  <c r="BW3" i="12"/>
  <c r="BS3" i="12"/>
  <c r="CA3" i="12"/>
  <c r="BZ3" i="12"/>
  <c r="BO3" i="12"/>
  <c r="BY3" i="12"/>
  <c r="CE10" i="12"/>
  <c r="CA10" i="12"/>
  <c r="BP10" i="12"/>
  <c r="CF10" i="12"/>
  <c r="CD10" i="12"/>
  <c r="CJ10" i="12"/>
  <c r="CC10" i="12"/>
  <c r="BU10" i="12"/>
  <c r="BT10" i="12"/>
  <c r="CI10" i="12"/>
  <c r="BX10" i="12"/>
  <c r="BO10" i="12"/>
  <c r="BZ10" i="12"/>
  <c r="BQ10" i="12"/>
  <c r="BR10" i="12"/>
  <c r="CL10" i="12"/>
  <c r="BW10" i="12"/>
  <c r="CG10" i="12"/>
  <c r="CH10" i="12"/>
  <c r="BS10" i="12"/>
  <c r="CK10" i="12"/>
  <c r="CB10" i="12"/>
  <c r="BY10" i="12"/>
  <c r="BY9" i="12"/>
  <c r="CH9" i="12"/>
  <c r="CB9" i="12"/>
  <c r="BU9" i="12"/>
  <c r="CI9" i="12"/>
  <c r="BQ9" i="12"/>
  <c r="BO9" i="12"/>
  <c r="CD9" i="12"/>
  <c r="BP9" i="12"/>
  <c r="BT9" i="12"/>
  <c r="CA9" i="12"/>
  <c r="BW9" i="12"/>
  <c r="CK9" i="12"/>
  <c r="CL9" i="12"/>
  <c r="BX9" i="12"/>
  <c r="CE9" i="12"/>
  <c r="CJ9" i="12"/>
  <c r="BR9" i="12"/>
  <c r="BZ9" i="12"/>
  <c r="BV9" i="12"/>
  <c r="CF9" i="12"/>
  <c r="BS9" i="12"/>
  <c r="CC9" i="12"/>
  <c r="BP2" i="12"/>
  <c r="BS2" i="12"/>
  <c r="BT2" i="12"/>
  <c r="BY2" i="12"/>
  <c r="CB2" i="12"/>
  <c r="CK2" i="12"/>
  <c r="BU2" i="12"/>
  <c r="BO2" i="12"/>
  <c r="BQ2" i="12"/>
  <c r="CA2" i="12"/>
  <c r="BZ2" i="12"/>
  <c r="BV2" i="12"/>
  <c r="CG2" i="12"/>
  <c r="CJ2" i="12"/>
  <c r="BW2" i="12"/>
  <c r="BX2" i="12"/>
  <c r="CD2" i="12"/>
  <c r="CE2" i="12"/>
  <c r="CH2" i="12"/>
  <c r="CL2" i="12"/>
  <c r="CF2" i="12"/>
  <c r="CI2" i="12"/>
  <c r="BS6" i="12"/>
  <c r="CF6" i="12"/>
  <c r="CE6" i="12"/>
  <c r="CC6" i="12"/>
  <c r="BQ6" i="12"/>
  <c r="CJ6" i="12"/>
  <c r="BV6" i="12"/>
  <c r="BR6" i="12"/>
  <c r="CG6" i="12"/>
  <c r="BX6" i="12"/>
  <c r="BY6" i="12"/>
  <c r="BZ6" i="12"/>
  <c r="BU6" i="12"/>
  <c r="CL6" i="12"/>
  <c r="BW6" i="12"/>
  <c r="CI6" i="12"/>
  <c r="BT6" i="12"/>
  <c r="CD6" i="12"/>
  <c r="BP6" i="12"/>
  <c r="CH6" i="12"/>
  <c r="BO6" i="12"/>
  <c r="CB6" i="12"/>
  <c r="CA6" i="12"/>
  <c r="CJ7" i="12"/>
  <c r="CH7" i="12"/>
  <c r="BP7" i="12"/>
  <c r="BQ7" i="12"/>
  <c r="CI7" i="12"/>
  <c r="BX7" i="12"/>
  <c r="CB7" i="12"/>
  <c r="BR7" i="12"/>
  <c r="CF7" i="12"/>
  <c r="BO7" i="12"/>
  <c r="BU7" i="12"/>
  <c r="BW7" i="12"/>
  <c r="CD7" i="12"/>
  <c r="CC7" i="12"/>
  <c r="BS7" i="12"/>
  <c r="CE7" i="12"/>
  <c r="CG7" i="12"/>
  <c r="CK7" i="12"/>
  <c r="BT7" i="12"/>
  <c r="BZ7" i="12"/>
  <c r="BV7" i="12"/>
  <c r="CA7" i="12"/>
  <c r="BY7" i="12"/>
  <c r="CL7" i="12"/>
  <c r="CG5" i="12"/>
  <c r="BT5" i="12"/>
  <c r="CA5" i="12"/>
  <c r="CC5" i="12"/>
  <c r="BS5" i="12"/>
  <c r="BY5" i="12"/>
  <c r="CE5" i="12"/>
  <c r="CD5" i="12"/>
  <c r="BX5" i="12"/>
  <c r="BZ5" i="12"/>
  <c r="BU5" i="12"/>
  <c r="BQ5" i="12"/>
  <c r="CL5" i="12"/>
  <c r="BR5" i="12"/>
  <c r="BP5" i="12"/>
  <c r="BO5" i="12"/>
  <c r="CI5" i="12"/>
  <c r="BW5" i="12"/>
  <c r="BV5" i="12"/>
  <c r="CH5" i="12"/>
  <c r="CB5" i="12"/>
  <c r="CK5" i="12"/>
  <c r="CJ5" i="12"/>
  <c r="CF5" i="12"/>
  <c r="CD8" i="12"/>
  <c r="CH8" i="12"/>
  <c r="BY8" i="12"/>
  <c r="BS8" i="12"/>
  <c r="BP8" i="12"/>
  <c r="BR8" i="12"/>
  <c r="BX8" i="12"/>
  <c r="BQ8" i="12"/>
  <c r="BZ8" i="12"/>
  <c r="CC8" i="12"/>
  <c r="BO8" i="12"/>
  <c r="CI8" i="12"/>
  <c r="CB8" i="12"/>
  <c r="BT8" i="12"/>
  <c r="CK8" i="12"/>
  <c r="BW8" i="12"/>
  <c r="CJ8" i="12"/>
  <c r="BV8" i="12"/>
  <c r="CG8" i="12"/>
  <c r="CL8" i="12"/>
  <c r="CA8" i="12"/>
  <c r="BU8" i="12"/>
  <c r="CE8" i="12"/>
  <c r="CF8" i="12"/>
  <c r="CQ2" i="12"/>
  <c r="CN2" i="12" s="1"/>
  <c r="CQ3" i="12"/>
  <c r="CN3" i="12" s="1"/>
  <c r="DC3" i="12" l="1"/>
  <c r="DH3" i="12"/>
  <c r="DD3" i="12"/>
  <c r="DA3" i="12"/>
  <c r="DK3" i="12"/>
  <c r="CU3" i="12"/>
  <c r="DJ3" i="12"/>
  <c r="DE3" i="12"/>
  <c r="CW3" i="12"/>
  <c r="CZ3" i="12"/>
  <c r="CV3" i="12"/>
  <c r="DO3" i="12"/>
  <c r="DN3" i="12"/>
  <c r="CY3" i="12"/>
  <c r="CX3" i="12"/>
  <c r="DI3" i="12"/>
  <c r="DM3" i="12"/>
  <c r="DF3" i="12"/>
  <c r="CT3" i="12"/>
  <c r="DP3" i="12"/>
  <c r="DB3" i="12"/>
  <c r="DQ3" i="12"/>
  <c r="DG3" i="12"/>
  <c r="DL3" i="12"/>
  <c r="CU2" i="12"/>
  <c r="DB2" i="12"/>
  <c r="CW2" i="12"/>
  <c r="DM2" i="12"/>
  <c r="DP2" i="12"/>
  <c r="DN2" i="12"/>
  <c r="DK2" i="12"/>
  <c r="DI2" i="12"/>
  <c r="CV2" i="12"/>
  <c r="CY2" i="12"/>
  <c r="CX2" i="12"/>
  <c r="DL2" i="12"/>
  <c r="DO2" i="12"/>
  <c r="DA2" i="12"/>
  <c r="CT2" i="12"/>
  <c r="DG2" i="12"/>
  <c r="CZ2" i="12"/>
  <c r="DQ2" i="12"/>
  <c r="DD2" i="12"/>
  <c r="DE2" i="12"/>
  <c r="DC2" i="12"/>
  <c r="DH2" i="12"/>
  <c r="DJ2" i="12"/>
  <c r="DF2" i="12"/>
  <c r="CQ106" i="12"/>
  <c r="CN106" i="12" s="1"/>
  <c r="CQ175" i="12"/>
  <c r="CN175" i="12" s="1"/>
  <c r="CQ49" i="12"/>
  <c r="CN49" i="12" s="1"/>
  <c r="CQ117" i="12"/>
  <c r="CN117" i="12" s="1"/>
  <c r="CQ230" i="12"/>
  <c r="CN230" i="12" s="1"/>
  <c r="CQ179" i="12"/>
  <c r="CN179" i="12" s="1"/>
  <c r="CQ181" i="12"/>
  <c r="CN181" i="12" s="1"/>
  <c r="CQ142" i="12"/>
  <c r="CN142" i="12" s="1"/>
  <c r="CQ153" i="12"/>
  <c r="CN153" i="12" s="1"/>
  <c r="CQ209" i="12"/>
  <c r="CN209" i="12" s="1"/>
  <c r="CQ191" i="12"/>
  <c r="CN191" i="12" s="1"/>
  <c r="CQ204" i="12"/>
  <c r="CN204" i="12" s="1"/>
  <c r="CQ63" i="12"/>
  <c r="CN63" i="12" s="1"/>
  <c r="CQ44" i="12"/>
  <c r="CN44" i="12" s="1"/>
  <c r="CQ126" i="12"/>
  <c r="CN126" i="12" s="1"/>
  <c r="CQ110" i="12"/>
  <c r="CN110" i="12" s="1"/>
  <c r="CQ26" i="12"/>
  <c r="CN26" i="12" s="1"/>
  <c r="CQ195" i="12"/>
  <c r="CN195" i="12" s="1"/>
  <c r="CQ199" i="12"/>
  <c r="CN199" i="12" s="1"/>
  <c r="CQ115" i="12"/>
  <c r="CN115" i="12" s="1"/>
  <c r="CQ156" i="12"/>
  <c r="CN156" i="12" s="1"/>
  <c r="CQ8" i="12"/>
  <c r="CN8" i="12" s="1"/>
  <c r="CQ210" i="12"/>
  <c r="CN210" i="12" s="1"/>
  <c r="CQ77" i="12"/>
  <c r="CN77" i="12" s="1"/>
  <c r="CQ232" i="12"/>
  <c r="CN232" i="12" s="1"/>
  <c r="CQ158" i="12"/>
  <c r="CN158" i="12" s="1"/>
  <c r="CQ27" i="12"/>
  <c r="CN27" i="12" s="1"/>
  <c r="CQ83" i="12"/>
  <c r="CN83" i="12" s="1"/>
  <c r="CQ47" i="12"/>
  <c r="CN47" i="12" s="1"/>
  <c r="CQ124" i="12"/>
  <c r="CN124" i="12" s="1"/>
  <c r="CQ84" i="12"/>
  <c r="CN84" i="12" s="1"/>
  <c r="CQ148" i="12"/>
  <c r="CN148" i="12" s="1"/>
  <c r="CQ17" i="12"/>
  <c r="CN17" i="12" s="1"/>
  <c r="CQ145" i="12"/>
  <c r="CN145" i="12" s="1"/>
  <c r="CQ95" i="12"/>
  <c r="CN95" i="12" s="1"/>
  <c r="CQ176" i="12"/>
  <c r="CN176" i="12" s="1"/>
  <c r="CQ87" i="12"/>
  <c r="CN87" i="12" s="1"/>
  <c r="CQ42" i="12"/>
  <c r="CN42" i="12" s="1"/>
  <c r="CQ111" i="12"/>
  <c r="CN111" i="12" s="1"/>
  <c r="CQ41" i="12"/>
  <c r="CN41" i="12" s="1"/>
  <c r="CQ40" i="12"/>
  <c r="CN40" i="12" s="1"/>
  <c r="CQ143" i="12"/>
  <c r="CN143" i="12" s="1"/>
  <c r="CQ174" i="12"/>
  <c r="CN174" i="12" s="1"/>
  <c r="CQ45" i="12"/>
  <c r="CN45" i="12" s="1"/>
  <c r="CQ211" i="12"/>
  <c r="CN211" i="12" s="1"/>
  <c r="CQ205" i="12"/>
  <c r="CN205" i="12" s="1"/>
  <c r="CQ74" i="12"/>
  <c r="CN74" i="12" s="1"/>
  <c r="CQ129" i="12"/>
  <c r="CN129" i="12" s="1"/>
  <c r="CQ119" i="12"/>
  <c r="CN119" i="12" s="1"/>
  <c r="CQ90" i="12"/>
  <c r="CN90" i="12" s="1"/>
  <c r="CQ80" i="12"/>
  <c r="CN80" i="12" s="1"/>
  <c r="CQ162" i="12"/>
  <c r="CN162" i="12" s="1"/>
  <c r="CQ137" i="12"/>
  <c r="CN137" i="12" s="1"/>
  <c r="CQ225" i="12"/>
  <c r="CN225" i="12" s="1"/>
  <c r="CQ160" i="12"/>
  <c r="CN160" i="12" s="1"/>
  <c r="CQ23" i="12"/>
  <c r="CN23" i="12" s="1"/>
  <c r="CQ81" i="12"/>
  <c r="CN81" i="12" s="1"/>
  <c r="CQ12" i="12"/>
  <c r="CN12" i="12" s="1"/>
  <c r="CQ237" i="12"/>
  <c r="CN237" i="12" s="1"/>
  <c r="CQ172" i="12"/>
  <c r="CN172" i="12" s="1"/>
  <c r="CQ30" i="12"/>
  <c r="CN30" i="12" s="1"/>
  <c r="CQ135" i="12"/>
  <c r="CN135" i="12" s="1"/>
  <c r="CQ228" i="12"/>
  <c r="CN228" i="12" s="1"/>
  <c r="CQ177" i="12"/>
  <c r="CN177" i="12" s="1"/>
  <c r="CQ75" i="12"/>
  <c r="CN75" i="12" s="1"/>
  <c r="CQ62" i="12"/>
  <c r="CN62" i="12" s="1"/>
  <c r="CQ78" i="12"/>
  <c r="CN78" i="12" s="1"/>
  <c r="CQ25" i="12"/>
  <c r="CN25" i="12" s="1"/>
  <c r="CQ116" i="12"/>
  <c r="CN116" i="12" s="1"/>
  <c r="CQ164" i="12"/>
  <c r="CN164" i="12" s="1"/>
  <c r="CQ192" i="12"/>
  <c r="CN192" i="12" s="1"/>
  <c r="CQ206" i="12"/>
  <c r="CN206" i="12" s="1"/>
  <c r="CQ169" i="12"/>
  <c r="CN169" i="12" s="1"/>
  <c r="CQ85" i="12"/>
  <c r="CN85" i="12" s="1"/>
  <c r="CQ57" i="12"/>
  <c r="CN57" i="12" s="1"/>
  <c r="CQ38" i="12"/>
  <c r="CN38" i="12" s="1"/>
  <c r="CQ54" i="12"/>
  <c r="CN54" i="12" s="1"/>
  <c r="CQ171" i="12"/>
  <c r="CN171" i="12" s="1"/>
  <c r="CQ217" i="12"/>
  <c r="CN217" i="12" s="1"/>
  <c r="CQ149" i="12"/>
  <c r="CN149" i="12" s="1"/>
  <c r="CQ29" i="12"/>
  <c r="CN29" i="12" s="1"/>
  <c r="CQ212" i="12"/>
  <c r="CN212" i="12" s="1"/>
  <c r="CQ79" i="12"/>
  <c r="CN79" i="12" s="1"/>
  <c r="CQ146" i="12"/>
  <c r="CN146" i="12" s="1"/>
  <c r="CQ31" i="12"/>
  <c r="CN31" i="12" s="1"/>
  <c r="CQ9" i="12"/>
  <c r="CN9" i="12" s="1"/>
  <c r="CQ86" i="12"/>
  <c r="CN86" i="12" s="1"/>
  <c r="CQ200" i="12"/>
  <c r="CN200" i="12" s="1"/>
  <c r="CQ202" i="12"/>
  <c r="CN202" i="12" s="1"/>
  <c r="CQ183" i="12"/>
  <c r="CN183" i="12" s="1"/>
  <c r="CQ219" i="12"/>
  <c r="CN219" i="12" s="1"/>
  <c r="CQ58" i="12"/>
  <c r="CN58" i="12" s="1"/>
  <c r="CQ5" i="12"/>
  <c r="CN5" i="12" s="1"/>
  <c r="CQ141" i="12"/>
  <c r="CN141" i="12" s="1"/>
  <c r="CQ231" i="12"/>
  <c r="CN231" i="12" s="1"/>
  <c r="CQ220" i="12"/>
  <c r="CN220" i="12" s="1"/>
  <c r="CQ68" i="12"/>
  <c r="CN68" i="12" s="1"/>
  <c r="CQ96" i="12"/>
  <c r="CN96" i="12" s="1"/>
  <c r="CQ157" i="12"/>
  <c r="CN157" i="12" s="1"/>
  <c r="CQ223" i="12"/>
  <c r="CN223" i="12" s="1"/>
  <c r="CQ4" i="12"/>
  <c r="CN4" i="12" s="1"/>
  <c r="CQ213" i="12"/>
  <c r="CN213" i="12" s="1"/>
  <c r="CQ66" i="12"/>
  <c r="CN66" i="12" s="1"/>
  <c r="CQ233" i="12"/>
  <c r="CN233" i="12" s="1"/>
  <c r="CQ88" i="12"/>
  <c r="CN88" i="12" s="1"/>
  <c r="CQ167" i="12"/>
  <c r="CN167" i="12" s="1"/>
  <c r="CQ10" i="12"/>
  <c r="CN10" i="12" s="1"/>
  <c r="CQ105" i="12"/>
  <c r="CN105" i="12" s="1"/>
  <c r="CQ122" i="12"/>
  <c r="CN122" i="12" s="1"/>
  <c r="CQ196" i="12"/>
  <c r="CN196" i="12" s="1"/>
  <c r="CQ201" i="12"/>
  <c r="CN201" i="12" s="1"/>
  <c r="CQ103" i="12"/>
  <c r="CN103" i="12" s="1"/>
  <c r="CQ100" i="12"/>
  <c r="CN100" i="12" s="1"/>
  <c r="CQ93" i="12"/>
  <c r="CN93" i="12" s="1"/>
  <c r="CQ150" i="12"/>
  <c r="CN150" i="12" s="1"/>
  <c r="CQ218" i="12"/>
  <c r="CN218" i="12" s="1"/>
  <c r="CQ121" i="12"/>
  <c r="CN121" i="12" s="1"/>
  <c r="CQ155" i="12"/>
  <c r="CN155" i="12" s="1"/>
  <c r="CQ70" i="12"/>
  <c r="CN70" i="12" s="1"/>
  <c r="CQ102" i="12"/>
  <c r="CN102" i="12" s="1"/>
  <c r="CQ170" i="12"/>
  <c r="CN170" i="12" s="1"/>
  <c r="CQ165" i="12"/>
  <c r="CN165" i="12" s="1"/>
  <c r="CQ43" i="12"/>
  <c r="CN43" i="12" s="1"/>
  <c r="CQ215" i="12"/>
  <c r="CN215" i="12" s="1"/>
  <c r="CQ48" i="12"/>
  <c r="CN48" i="12" s="1"/>
  <c r="CQ131" i="12"/>
  <c r="CN131" i="12" s="1"/>
  <c r="CQ24" i="12"/>
  <c r="CN24" i="12" s="1"/>
  <c r="CQ125" i="12"/>
  <c r="CN125" i="12" s="1"/>
  <c r="CQ51" i="12"/>
  <c r="CN51" i="12" s="1"/>
  <c r="CQ144" i="12"/>
  <c r="CN144" i="12" s="1"/>
  <c r="CQ118" i="12"/>
  <c r="CN118" i="12" s="1"/>
  <c r="CQ56" i="12"/>
  <c r="CN56" i="12" s="1"/>
  <c r="CQ147" i="12"/>
  <c r="CN147" i="12" s="1"/>
  <c r="CQ216" i="12"/>
  <c r="CN216" i="12" s="1"/>
  <c r="CQ214" i="12"/>
  <c r="CN214" i="12" s="1"/>
  <c r="CQ14" i="12"/>
  <c r="CN14" i="12" s="1"/>
  <c r="CQ33" i="12"/>
  <c r="CN33" i="12" s="1"/>
  <c r="CQ234" i="12"/>
  <c r="CN234" i="12" s="1"/>
  <c r="CQ182" i="12"/>
  <c r="CN182" i="12" s="1"/>
  <c r="CQ229" i="12"/>
  <c r="CN229" i="12" s="1"/>
  <c r="CQ67" i="12"/>
  <c r="CN67" i="12" s="1"/>
  <c r="CQ240" i="12"/>
  <c r="CN240" i="12" s="1"/>
  <c r="CQ186" i="12"/>
  <c r="CN186" i="12" s="1"/>
  <c r="CQ20" i="12"/>
  <c r="CN20" i="12" s="1"/>
  <c r="CQ180" i="12"/>
  <c r="CN180" i="12" s="1"/>
  <c r="CQ109" i="12"/>
  <c r="CN109" i="12" s="1"/>
  <c r="CQ114" i="12"/>
  <c r="CN114" i="12" s="1"/>
  <c r="CQ76" i="12"/>
  <c r="CN76" i="12" s="1"/>
  <c r="CQ166" i="12"/>
  <c r="CN166" i="12" s="1"/>
  <c r="CQ123" i="12"/>
  <c r="CN123" i="12" s="1"/>
  <c r="CQ127" i="12"/>
  <c r="CN127" i="12" s="1"/>
  <c r="CQ82" i="12"/>
  <c r="CN82" i="12" s="1"/>
  <c r="CQ208" i="12"/>
  <c r="CN208" i="12" s="1"/>
  <c r="CQ151" i="12"/>
  <c r="CN151" i="12" s="1"/>
  <c r="CQ15" i="12"/>
  <c r="CN15" i="12" s="1"/>
  <c r="CQ159" i="12"/>
  <c r="CN159" i="12" s="1"/>
  <c r="CQ190" i="12"/>
  <c r="CN190" i="12" s="1"/>
  <c r="CQ35" i="12"/>
  <c r="CN35" i="12" s="1"/>
  <c r="CQ224" i="12"/>
  <c r="CN224" i="12" s="1"/>
  <c r="CQ59" i="12"/>
  <c r="CN59" i="12" s="1"/>
  <c r="CQ97" i="12"/>
  <c r="CN97" i="12" s="1"/>
  <c r="CQ37" i="12"/>
  <c r="CN37" i="12" s="1"/>
  <c r="CQ132" i="12"/>
  <c r="CN132" i="12" s="1"/>
  <c r="CQ189" i="12"/>
  <c r="CN189" i="12" s="1"/>
  <c r="CQ198" i="12"/>
  <c r="CN198" i="12" s="1"/>
  <c r="CQ71" i="12"/>
  <c r="CN71" i="12" s="1"/>
  <c r="CQ161" i="12"/>
  <c r="CN161" i="12" s="1"/>
  <c r="CQ178" i="12"/>
  <c r="CN178" i="12" s="1"/>
  <c r="CQ168" i="12"/>
  <c r="CN168" i="12" s="1"/>
  <c r="CQ22" i="12"/>
  <c r="CN22" i="12" s="1"/>
  <c r="CQ241" i="12"/>
  <c r="CN241" i="12" s="1"/>
  <c r="CQ133" i="12"/>
  <c r="CN133" i="12" s="1"/>
  <c r="CQ89" i="12"/>
  <c r="CN89" i="12" s="1"/>
  <c r="CQ99" i="12"/>
  <c r="CN99" i="12" s="1"/>
  <c r="CQ226" i="12"/>
  <c r="CN226" i="12" s="1"/>
  <c r="CQ221" i="12"/>
  <c r="CN221" i="12" s="1"/>
  <c r="CQ184" i="12"/>
  <c r="CN184" i="12" s="1"/>
  <c r="CQ197" i="12"/>
  <c r="CN197" i="12" s="1"/>
  <c r="CQ92" i="12"/>
  <c r="CN92" i="12" s="1"/>
  <c r="CQ130" i="12"/>
  <c r="CN130" i="12" s="1"/>
  <c r="CQ222" i="12"/>
  <c r="CN222" i="12" s="1"/>
  <c r="CQ134" i="12"/>
  <c r="CN134" i="12" s="1"/>
  <c r="CQ235" i="12"/>
  <c r="CN235" i="12" s="1"/>
  <c r="CQ138" i="12"/>
  <c r="CN138" i="12" s="1"/>
  <c r="CQ185" i="12"/>
  <c r="CN185" i="12" s="1"/>
  <c r="CQ64" i="12"/>
  <c r="CN64" i="12" s="1"/>
  <c r="CQ98" i="12"/>
  <c r="CN98" i="12" s="1"/>
  <c r="CQ107" i="12"/>
  <c r="CN107" i="12" s="1"/>
  <c r="CQ140" i="12"/>
  <c r="CN140" i="12" s="1"/>
  <c r="CQ236" i="12"/>
  <c r="CN236" i="12" s="1"/>
  <c r="CQ194" i="12"/>
  <c r="CN194" i="12" s="1"/>
  <c r="CQ16" i="12"/>
  <c r="CN16" i="12" s="1"/>
  <c r="CQ21" i="12"/>
  <c r="CN21" i="12" s="1"/>
  <c r="CQ46" i="12"/>
  <c r="CN46" i="12" s="1"/>
  <c r="CQ238" i="12"/>
  <c r="CN238" i="12" s="1"/>
  <c r="CQ128" i="12"/>
  <c r="CN128" i="12" s="1"/>
  <c r="CQ28" i="12"/>
  <c r="CN28" i="12" s="1"/>
  <c r="CQ139" i="12"/>
  <c r="CN139" i="12" s="1"/>
  <c r="CQ239" i="12"/>
  <c r="CN239" i="12" s="1"/>
  <c r="CQ188" i="12"/>
  <c r="CN188" i="12" s="1"/>
  <c r="CQ136" i="12"/>
  <c r="CN136" i="12" s="1"/>
  <c r="CQ36" i="12"/>
  <c r="CN36" i="12" s="1"/>
  <c r="CQ104" i="12"/>
  <c r="CN104" i="12" s="1"/>
  <c r="CQ34" i="12"/>
  <c r="CN34" i="12" s="1"/>
  <c r="CQ227" i="12"/>
  <c r="CN227" i="12" s="1"/>
  <c r="CQ73" i="12"/>
  <c r="CN73" i="12" s="1"/>
  <c r="CQ72" i="12"/>
  <c r="CN72" i="12" s="1"/>
  <c r="CQ50" i="12"/>
  <c r="CN50" i="12" s="1"/>
  <c r="CQ11" i="12"/>
  <c r="CN11" i="12" s="1"/>
  <c r="CQ120" i="12"/>
  <c r="CN120" i="12" s="1"/>
  <c r="CQ163" i="12"/>
  <c r="CN163" i="12" s="1"/>
  <c r="CQ19" i="12"/>
  <c r="CN19" i="12" s="1"/>
  <c r="CQ52" i="12"/>
  <c r="CN52" i="12" s="1"/>
  <c r="CQ65" i="12"/>
  <c r="CN65" i="12" s="1"/>
  <c r="CQ7" i="12"/>
  <c r="CN7" i="12" s="1"/>
  <c r="CQ207" i="12"/>
  <c r="CN207" i="12" s="1"/>
  <c r="CQ173" i="12"/>
  <c r="CN173" i="12" s="1"/>
  <c r="CQ61" i="12"/>
  <c r="CN61" i="12" s="1"/>
  <c r="CQ55" i="12"/>
  <c r="CN55" i="12" s="1"/>
  <c r="CQ6" i="12"/>
  <c r="CN6" i="12" s="1"/>
  <c r="CQ203" i="12"/>
  <c r="CN203" i="12" s="1"/>
  <c r="CQ13" i="12"/>
  <c r="CN13" i="12" s="1"/>
  <c r="CQ113" i="12"/>
  <c r="CN113" i="12" s="1"/>
  <c r="CQ187" i="12"/>
  <c r="CN187" i="12" s="1"/>
  <c r="CQ101" i="12"/>
  <c r="CN101" i="12" s="1"/>
  <c r="CQ112" i="12"/>
  <c r="CN112" i="12" s="1"/>
  <c r="CQ69" i="12"/>
  <c r="CN69" i="12" s="1"/>
  <c r="CQ60" i="12"/>
  <c r="CN60" i="12" s="1"/>
  <c r="CQ193" i="12"/>
  <c r="CN193" i="12" s="1"/>
  <c r="CQ32" i="12"/>
  <c r="CN32" i="12" s="1"/>
  <c r="CQ53" i="12"/>
  <c r="CN53" i="12" s="1"/>
  <c r="CQ108" i="12"/>
  <c r="CN108" i="12" s="1"/>
  <c r="CQ39" i="12"/>
  <c r="CN39" i="12" s="1"/>
  <c r="CQ18" i="12"/>
  <c r="CN18" i="12" s="1"/>
  <c r="CQ152" i="12"/>
  <c r="CN152" i="12" s="1"/>
  <c r="CQ94" i="12"/>
  <c r="CN94" i="12" s="1"/>
  <c r="CQ91" i="12"/>
  <c r="CN91" i="12" s="1"/>
  <c r="CQ154" i="12"/>
  <c r="CN154" i="12" s="1"/>
  <c r="DC69" i="12" l="1"/>
  <c r="CY69" i="12"/>
  <c r="DE69" i="12"/>
  <c r="CZ69" i="12"/>
  <c r="DG69" i="12"/>
  <c r="CX69" i="12"/>
  <c r="CU69" i="12"/>
  <c r="DD69" i="12"/>
  <c r="DL69" i="12"/>
  <c r="DM69" i="12"/>
  <c r="CV69" i="12"/>
  <c r="DO69" i="12"/>
  <c r="DI69" i="12"/>
  <c r="DF69" i="12"/>
  <c r="DP69" i="12"/>
  <c r="DQ69" i="12"/>
  <c r="DJ69" i="12"/>
  <c r="DB69" i="12"/>
  <c r="DH69" i="12"/>
  <c r="DA69" i="12"/>
  <c r="CW69" i="12"/>
  <c r="DN69" i="12"/>
  <c r="CT69" i="12"/>
  <c r="DK69" i="12"/>
  <c r="DC32" i="12"/>
  <c r="DO32" i="12"/>
  <c r="DF32" i="12"/>
  <c r="DJ32" i="12"/>
  <c r="DE32" i="12"/>
  <c r="DQ32" i="12"/>
  <c r="DA32" i="12"/>
  <c r="CX32" i="12"/>
  <c r="DI32" i="12"/>
  <c r="CT32" i="12"/>
  <c r="DN32" i="12"/>
  <c r="CW32" i="12"/>
  <c r="DL32" i="12"/>
  <c r="DK32" i="12"/>
  <c r="DP32" i="12"/>
  <c r="DG32" i="12"/>
  <c r="DD32" i="12"/>
  <c r="CU32" i="12"/>
  <c r="CZ32" i="12"/>
  <c r="DB32" i="12"/>
  <c r="DM32" i="12"/>
  <c r="DH32" i="12"/>
  <c r="CY32" i="12"/>
  <c r="CV32" i="12"/>
  <c r="DG193" i="12"/>
  <c r="CV193" i="12"/>
  <c r="DB193" i="12"/>
  <c r="DA193" i="12"/>
  <c r="DF193" i="12"/>
  <c r="CT193" i="12"/>
  <c r="DO193" i="12"/>
  <c r="DN193" i="12"/>
  <c r="CW193" i="12"/>
  <c r="DE193" i="12"/>
  <c r="DI193" i="12"/>
  <c r="CY193" i="12"/>
  <c r="DQ193" i="12"/>
  <c r="CZ193" i="12"/>
  <c r="DD193" i="12"/>
  <c r="CU193" i="12"/>
  <c r="DM193" i="12"/>
  <c r="DC193" i="12"/>
  <c r="DK193" i="12"/>
  <c r="DJ193" i="12"/>
  <c r="DH193" i="12"/>
  <c r="DP193" i="12"/>
  <c r="CX193" i="12"/>
  <c r="DL193" i="12"/>
  <c r="DI203" i="12"/>
  <c r="DO203" i="12"/>
  <c r="DP203" i="12"/>
  <c r="CZ203" i="12"/>
  <c r="CT203" i="12"/>
  <c r="DF203" i="12"/>
  <c r="DQ203" i="12"/>
  <c r="DD203" i="12"/>
  <c r="DC203" i="12"/>
  <c r="DG203" i="12"/>
  <c r="DN203" i="12"/>
  <c r="DH203" i="12"/>
  <c r="DL203" i="12"/>
  <c r="DA203" i="12"/>
  <c r="CV203" i="12"/>
  <c r="DM203" i="12"/>
  <c r="CU203" i="12"/>
  <c r="DJ203" i="12"/>
  <c r="CW203" i="12"/>
  <c r="DB203" i="12"/>
  <c r="DE203" i="12"/>
  <c r="DK203" i="12"/>
  <c r="CY203" i="12"/>
  <c r="CX203" i="12"/>
  <c r="DF52" i="12"/>
  <c r="DJ52" i="12"/>
  <c r="DC52" i="12"/>
  <c r="CY52" i="12"/>
  <c r="DD52" i="12"/>
  <c r="DP52" i="12"/>
  <c r="DN52" i="12"/>
  <c r="CU52" i="12"/>
  <c r="DG52" i="12"/>
  <c r="DI52" i="12"/>
  <c r="DL52" i="12"/>
  <c r="DB52" i="12"/>
  <c r="CT52" i="12"/>
  <c r="CZ52" i="12"/>
  <c r="DQ52" i="12"/>
  <c r="DK52" i="12"/>
  <c r="CW52" i="12"/>
  <c r="DH52" i="12"/>
  <c r="DE52" i="12"/>
  <c r="CV52" i="12"/>
  <c r="DA52" i="12"/>
  <c r="DO52" i="12"/>
  <c r="CX52" i="12"/>
  <c r="DM52" i="12"/>
  <c r="DA34" i="12"/>
  <c r="DN34" i="12"/>
  <c r="DL34" i="12"/>
  <c r="DH34" i="12"/>
  <c r="CV34" i="12"/>
  <c r="DM34" i="12"/>
  <c r="DO34" i="12"/>
  <c r="DJ34" i="12"/>
  <c r="CY34" i="12"/>
  <c r="DF34" i="12"/>
  <c r="DE34" i="12"/>
  <c r="DD34" i="12"/>
  <c r="DP34" i="12"/>
  <c r="CW34" i="12"/>
  <c r="CU34" i="12"/>
  <c r="DK34" i="12"/>
  <c r="CX34" i="12"/>
  <c r="DG34" i="12"/>
  <c r="CZ34" i="12"/>
  <c r="DQ34" i="12"/>
  <c r="DB34" i="12"/>
  <c r="DC34" i="12"/>
  <c r="CT34" i="12"/>
  <c r="DI34" i="12"/>
  <c r="DB128" i="12"/>
  <c r="DO128" i="12"/>
  <c r="DQ128" i="12"/>
  <c r="CX128" i="12"/>
  <c r="DE128" i="12"/>
  <c r="DK128" i="12"/>
  <c r="DP128" i="12"/>
  <c r="CY128" i="12"/>
  <c r="DC128" i="12"/>
  <c r="CZ128" i="12"/>
  <c r="CW128" i="12"/>
  <c r="DI128" i="12"/>
  <c r="CT128" i="12"/>
  <c r="DG128" i="12"/>
  <c r="DN128" i="12"/>
  <c r="DH128" i="12"/>
  <c r="CV128" i="12"/>
  <c r="DD128" i="12"/>
  <c r="CU128" i="12"/>
  <c r="DL128" i="12"/>
  <c r="DA128" i="12"/>
  <c r="DJ128" i="12"/>
  <c r="DM128" i="12"/>
  <c r="DF128" i="12"/>
  <c r="DN107" i="12"/>
  <c r="DH107" i="12"/>
  <c r="DQ107" i="12"/>
  <c r="DF107" i="12"/>
  <c r="DI107" i="12"/>
  <c r="CX107" i="12"/>
  <c r="DP107" i="12"/>
  <c r="DK107" i="12"/>
  <c r="DC107" i="12"/>
  <c r="CY107" i="12"/>
  <c r="DM107" i="12"/>
  <c r="CT107" i="12"/>
  <c r="DA107" i="12"/>
  <c r="DD107" i="12"/>
  <c r="CW107" i="12"/>
  <c r="CU107" i="12"/>
  <c r="DE107" i="12"/>
  <c r="CZ107" i="12"/>
  <c r="DG107" i="12"/>
  <c r="DJ107" i="12"/>
  <c r="CV107" i="12"/>
  <c r="DB107" i="12"/>
  <c r="DO107" i="12"/>
  <c r="DL107" i="12"/>
  <c r="DA130" i="12"/>
  <c r="DG130" i="12"/>
  <c r="DH130" i="12"/>
  <c r="DP130" i="12"/>
  <c r="DO130" i="12"/>
  <c r="DM130" i="12"/>
  <c r="DN130" i="12"/>
  <c r="CZ130" i="12"/>
  <c r="DQ130" i="12"/>
  <c r="DC130" i="12"/>
  <c r="CY130" i="12"/>
  <c r="CW130" i="12"/>
  <c r="CX130" i="12"/>
  <c r="DB130" i="12"/>
  <c r="DL130" i="12"/>
  <c r="CU130" i="12"/>
  <c r="DE130" i="12"/>
  <c r="DK130" i="12"/>
  <c r="CV130" i="12"/>
  <c r="DJ130" i="12"/>
  <c r="CT130" i="12"/>
  <c r="DI130" i="12"/>
  <c r="DD130" i="12"/>
  <c r="DF130" i="12"/>
  <c r="DD99" i="12"/>
  <c r="DK99" i="12"/>
  <c r="CY99" i="12"/>
  <c r="DA99" i="12"/>
  <c r="DE99" i="12"/>
  <c r="DQ99" i="12"/>
  <c r="DJ99" i="12"/>
  <c r="CW99" i="12"/>
  <c r="DM99" i="12"/>
  <c r="DG99" i="12"/>
  <c r="DH99" i="12"/>
  <c r="DB99" i="12"/>
  <c r="CV99" i="12"/>
  <c r="CZ99" i="12"/>
  <c r="DP99" i="12"/>
  <c r="DL99" i="12"/>
  <c r="CU99" i="12"/>
  <c r="DI99" i="12"/>
  <c r="DF99" i="12"/>
  <c r="CT99" i="12"/>
  <c r="DC99" i="12"/>
  <c r="DO99" i="12"/>
  <c r="CX99" i="12"/>
  <c r="DN99" i="12"/>
  <c r="DD71" i="12"/>
  <c r="CU71" i="12"/>
  <c r="DH71" i="12"/>
  <c r="CZ71" i="12"/>
  <c r="CX71" i="12"/>
  <c r="DI71" i="12"/>
  <c r="DG71" i="12"/>
  <c r="DP71" i="12"/>
  <c r="DL71" i="12"/>
  <c r="CV71" i="12"/>
  <c r="DA71" i="12"/>
  <c r="DM71" i="12"/>
  <c r="DN71" i="12"/>
  <c r="CW71" i="12"/>
  <c r="DF71" i="12"/>
  <c r="DC71" i="12"/>
  <c r="DB71" i="12"/>
  <c r="DQ71" i="12"/>
  <c r="DJ71" i="12"/>
  <c r="DO71" i="12"/>
  <c r="DE71" i="12"/>
  <c r="CT71" i="12"/>
  <c r="DK71" i="12"/>
  <c r="CY71" i="12"/>
  <c r="DN35" i="12"/>
  <c r="DP35" i="12"/>
  <c r="DQ35" i="12"/>
  <c r="DH35" i="12"/>
  <c r="DA35" i="12"/>
  <c r="DE35" i="12"/>
  <c r="CU35" i="12"/>
  <c r="DK35" i="12"/>
  <c r="DJ35" i="12"/>
  <c r="DL35" i="12"/>
  <c r="DC35" i="12"/>
  <c r="DF35" i="12"/>
  <c r="DG35" i="12"/>
  <c r="CZ35" i="12"/>
  <c r="CV35" i="12"/>
  <c r="DO35" i="12"/>
  <c r="CT35" i="12"/>
  <c r="CY35" i="12"/>
  <c r="DD35" i="12"/>
  <c r="DM35" i="12"/>
  <c r="DI35" i="12"/>
  <c r="CX35" i="12"/>
  <c r="CW35" i="12"/>
  <c r="DB35" i="12"/>
  <c r="DC180" i="12"/>
  <c r="CU180" i="12"/>
  <c r="CT180" i="12"/>
  <c r="CZ180" i="12"/>
  <c r="DN180" i="12"/>
  <c r="DI180" i="12"/>
  <c r="DG180" i="12"/>
  <c r="DP180" i="12"/>
  <c r="DK180" i="12"/>
  <c r="DJ180" i="12"/>
  <c r="DQ180" i="12"/>
  <c r="DH180" i="12"/>
  <c r="DA180" i="12"/>
  <c r="DO180" i="12"/>
  <c r="CW180" i="12"/>
  <c r="CX180" i="12"/>
  <c r="CY180" i="12"/>
  <c r="DL180" i="12"/>
  <c r="DD180" i="12"/>
  <c r="DB180" i="12"/>
  <c r="DM180" i="12"/>
  <c r="DE180" i="12"/>
  <c r="CV180" i="12"/>
  <c r="DF180" i="12"/>
  <c r="DM33" i="12"/>
  <c r="DH33" i="12"/>
  <c r="DJ33" i="12"/>
  <c r="DO33" i="12"/>
  <c r="DF33" i="12"/>
  <c r="CW33" i="12"/>
  <c r="CX33" i="12"/>
  <c r="CZ33" i="12"/>
  <c r="DK33" i="12"/>
  <c r="DN33" i="12"/>
  <c r="DG33" i="12"/>
  <c r="DC33" i="12"/>
  <c r="CT33" i="12"/>
  <c r="CU33" i="12"/>
  <c r="DB33" i="12"/>
  <c r="DI33" i="12"/>
  <c r="CY33" i="12"/>
  <c r="DP33" i="12"/>
  <c r="CV33" i="12"/>
  <c r="DA33" i="12"/>
  <c r="DQ33" i="12"/>
  <c r="DD33" i="12"/>
  <c r="DE33" i="12"/>
  <c r="DL33" i="12"/>
  <c r="DM51" i="12"/>
  <c r="DO51" i="12"/>
  <c r="DG51" i="12"/>
  <c r="CZ51" i="12"/>
  <c r="DH51" i="12"/>
  <c r="DN51" i="12"/>
  <c r="DJ51" i="12"/>
  <c r="DP51" i="12"/>
  <c r="CU51" i="12"/>
  <c r="DK51" i="12"/>
  <c r="CT51" i="12"/>
  <c r="DE51" i="12"/>
  <c r="DA51" i="12"/>
  <c r="DD51" i="12"/>
  <c r="DF51" i="12"/>
  <c r="CV51" i="12"/>
  <c r="CX51" i="12"/>
  <c r="DQ51" i="12"/>
  <c r="DL51" i="12"/>
  <c r="DB51" i="12"/>
  <c r="CY51" i="12"/>
  <c r="DI51" i="12"/>
  <c r="CW51" i="12"/>
  <c r="DC51" i="12"/>
  <c r="CY102" i="12"/>
  <c r="DK102" i="12"/>
  <c r="DC102" i="12"/>
  <c r="CU102" i="12"/>
  <c r="CW102" i="12"/>
  <c r="DH102" i="12"/>
  <c r="CV102" i="12"/>
  <c r="DL102" i="12"/>
  <c r="CX102" i="12"/>
  <c r="CZ102" i="12"/>
  <c r="DI102" i="12"/>
  <c r="DB102" i="12"/>
  <c r="DQ102" i="12"/>
  <c r="DN102" i="12"/>
  <c r="DP102" i="12"/>
  <c r="DE102" i="12"/>
  <c r="DF102" i="12"/>
  <c r="CT102" i="12"/>
  <c r="DO102" i="12"/>
  <c r="DG102" i="12"/>
  <c r="DA102" i="12"/>
  <c r="DD102" i="12"/>
  <c r="DJ102" i="12"/>
  <c r="DM102" i="12"/>
  <c r="DJ103" i="12"/>
  <c r="DN103" i="12"/>
  <c r="DC103" i="12"/>
  <c r="DB103" i="12"/>
  <c r="DD103" i="12"/>
  <c r="DO103" i="12"/>
  <c r="DH103" i="12"/>
  <c r="CU103" i="12"/>
  <c r="DI103" i="12"/>
  <c r="DF103" i="12"/>
  <c r="DL103" i="12"/>
  <c r="CZ103" i="12"/>
  <c r="CX103" i="12"/>
  <c r="DA103" i="12"/>
  <c r="DQ103" i="12"/>
  <c r="DK103" i="12"/>
  <c r="CV103" i="12"/>
  <c r="DE103" i="12"/>
  <c r="DG103" i="12"/>
  <c r="CT103" i="12"/>
  <c r="CY103" i="12"/>
  <c r="DP103" i="12"/>
  <c r="CW103" i="12"/>
  <c r="DM103" i="12"/>
  <c r="DE233" i="12"/>
  <c r="DJ233" i="12"/>
  <c r="DD233" i="12"/>
  <c r="CT233" i="12"/>
  <c r="DG233" i="12"/>
  <c r="DQ233" i="12"/>
  <c r="DM233" i="12"/>
  <c r="CV233" i="12"/>
  <c r="DI233" i="12"/>
  <c r="DC233" i="12"/>
  <c r="DL233" i="12"/>
  <c r="DB233" i="12"/>
  <c r="CU233" i="12"/>
  <c r="DF233" i="12"/>
  <c r="DP233" i="12"/>
  <c r="DK233" i="12"/>
  <c r="CZ233" i="12"/>
  <c r="DH233" i="12"/>
  <c r="DA233" i="12"/>
  <c r="CW233" i="12"/>
  <c r="CX233" i="12"/>
  <c r="DN233" i="12"/>
  <c r="CY233" i="12"/>
  <c r="DO233" i="12"/>
  <c r="DP220" i="12"/>
  <c r="CZ220" i="12"/>
  <c r="DJ220" i="12"/>
  <c r="DK220" i="12"/>
  <c r="DF220" i="12"/>
  <c r="DQ220" i="12"/>
  <c r="DN220" i="12"/>
  <c r="DC220" i="12"/>
  <c r="DM220" i="12"/>
  <c r="DA220" i="12"/>
  <c r="DL220" i="12"/>
  <c r="DE220" i="12"/>
  <c r="DB220" i="12"/>
  <c r="DH220" i="12"/>
  <c r="CW220" i="12"/>
  <c r="CU220" i="12"/>
  <c r="DI220" i="12"/>
  <c r="CV220" i="12"/>
  <c r="DD220" i="12"/>
  <c r="DO220" i="12"/>
  <c r="CY220" i="12"/>
  <c r="CX220" i="12"/>
  <c r="CT220" i="12"/>
  <c r="DG220" i="12"/>
  <c r="DF58" i="12"/>
  <c r="DM58" i="12"/>
  <c r="CV58" i="12"/>
  <c r="CW58" i="12"/>
  <c r="DO58" i="12"/>
  <c r="DH58" i="12"/>
  <c r="DB58" i="12"/>
  <c r="DQ58" i="12"/>
  <c r="CU58" i="12"/>
  <c r="DL58" i="12"/>
  <c r="DC58" i="12"/>
  <c r="CY58" i="12"/>
  <c r="DN58" i="12"/>
  <c r="DI58" i="12"/>
  <c r="CT58" i="12"/>
  <c r="CX58" i="12"/>
  <c r="DE58" i="12"/>
  <c r="CZ58" i="12"/>
  <c r="DG58" i="12"/>
  <c r="DA58" i="12"/>
  <c r="DD58" i="12"/>
  <c r="DP58" i="12"/>
  <c r="DK58" i="12"/>
  <c r="DJ58" i="12"/>
  <c r="DE146" i="12"/>
  <c r="DN146" i="12"/>
  <c r="CU146" i="12"/>
  <c r="DC146" i="12"/>
  <c r="CY146" i="12"/>
  <c r="DQ146" i="12"/>
  <c r="DB146" i="12"/>
  <c r="DA146" i="12"/>
  <c r="DJ146" i="12"/>
  <c r="CW146" i="12"/>
  <c r="CX146" i="12"/>
  <c r="CT146" i="12"/>
  <c r="DK146" i="12"/>
  <c r="DL146" i="12"/>
  <c r="DF146" i="12"/>
  <c r="DI146" i="12"/>
  <c r="CV146" i="12"/>
  <c r="DO146" i="12"/>
  <c r="DD146" i="12"/>
  <c r="DG146" i="12"/>
  <c r="CZ146" i="12"/>
  <c r="DM146" i="12"/>
  <c r="DH146" i="12"/>
  <c r="DP146" i="12"/>
  <c r="DB38" i="12"/>
  <c r="DI38" i="12"/>
  <c r="DK38" i="12"/>
  <c r="CW38" i="12"/>
  <c r="DJ38" i="12"/>
  <c r="CZ38" i="12"/>
  <c r="CT38" i="12"/>
  <c r="DL38" i="12"/>
  <c r="CY38" i="12"/>
  <c r="DH38" i="12"/>
  <c r="DE38" i="12"/>
  <c r="CU38" i="12"/>
  <c r="DQ38" i="12"/>
  <c r="CV38" i="12"/>
  <c r="DG38" i="12"/>
  <c r="DN38" i="12"/>
  <c r="DM38" i="12"/>
  <c r="DD38" i="12"/>
  <c r="CX38" i="12"/>
  <c r="DO38" i="12"/>
  <c r="DA38" i="12"/>
  <c r="DF38" i="12"/>
  <c r="DC38" i="12"/>
  <c r="DP38" i="12"/>
  <c r="DN25" i="12"/>
  <c r="DM25" i="12"/>
  <c r="DP25" i="12"/>
  <c r="CX25" i="12"/>
  <c r="DI25" i="12"/>
  <c r="DB25" i="12"/>
  <c r="DF25" i="12"/>
  <c r="DJ25" i="12"/>
  <c r="CU25" i="12"/>
  <c r="CW25" i="12"/>
  <c r="DO25" i="12"/>
  <c r="DQ25" i="12"/>
  <c r="DE25" i="12"/>
  <c r="DK25" i="12"/>
  <c r="DL25" i="12"/>
  <c r="CY25" i="12"/>
  <c r="DH25" i="12"/>
  <c r="CZ25" i="12"/>
  <c r="CV25" i="12"/>
  <c r="DC25" i="12"/>
  <c r="CT25" i="12"/>
  <c r="DG25" i="12"/>
  <c r="DD25" i="12"/>
  <c r="DA25" i="12"/>
  <c r="DE30" i="12"/>
  <c r="CY30" i="12"/>
  <c r="DF30" i="12"/>
  <c r="DQ30" i="12"/>
  <c r="DD30" i="12"/>
  <c r="DL30" i="12"/>
  <c r="DC30" i="12"/>
  <c r="DI30" i="12"/>
  <c r="CU30" i="12"/>
  <c r="DK30" i="12"/>
  <c r="CZ30" i="12"/>
  <c r="DA30" i="12"/>
  <c r="DJ30" i="12"/>
  <c r="DN30" i="12"/>
  <c r="DM30" i="12"/>
  <c r="CW30" i="12"/>
  <c r="DG30" i="12"/>
  <c r="DH30" i="12"/>
  <c r="CV30" i="12"/>
  <c r="DP30" i="12"/>
  <c r="CT30" i="12"/>
  <c r="DO30" i="12"/>
  <c r="CX30" i="12"/>
  <c r="DB30" i="12"/>
  <c r="CW137" i="12"/>
  <c r="DD137" i="12"/>
  <c r="DB137" i="12"/>
  <c r="DM137" i="12"/>
  <c r="CY137" i="12"/>
  <c r="DA137" i="12"/>
  <c r="DN137" i="12"/>
  <c r="CU137" i="12"/>
  <c r="DK137" i="12"/>
  <c r="DQ137" i="12"/>
  <c r="DO137" i="12"/>
  <c r="DL137" i="12"/>
  <c r="DI137" i="12"/>
  <c r="DF137" i="12"/>
  <c r="DJ137" i="12"/>
  <c r="DC137" i="12"/>
  <c r="DP137" i="12"/>
  <c r="DH137" i="12"/>
  <c r="CV137" i="12"/>
  <c r="DG137" i="12"/>
  <c r="CZ137" i="12"/>
  <c r="CX137" i="12"/>
  <c r="DE137" i="12"/>
  <c r="CT137" i="12"/>
  <c r="DH211" i="12"/>
  <c r="DG211" i="12"/>
  <c r="DM211" i="12"/>
  <c r="DK211" i="12"/>
  <c r="CY211" i="12"/>
  <c r="CX211" i="12"/>
  <c r="DA211" i="12"/>
  <c r="DO211" i="12"/>
  <c r="DD211" i="12"/>
  <c r="DJ211" i="12"/>
  <c r="CW211" i="12"/>
  <c r="DE211" i="12"/>
  <c r="CU211" i="12"/>
  <c r="CV211" i="12"/>
  <c r="CZ211" i="12"/>
  <c r="DP211" i="12"/>
  <c r="DC211" i="12"/>
  <c r="DN211" i="12"/>
  <c r="DI211" i="12"/>
  <c r="DB211" i="12"/>
  <c r="CT211" i="12"/>
  <c r="DF211" i="12"/>
  <c r="DQ211" i="12"/>
  <c r="DL211" i="12"/>
  <c r="DN87" i="12"/>
  <c r="DK87" i="12"/>
  <c r="DG87" i="12"/>
  <c r="CY87" i="12"/>
  <c r="DE87" i="12"/>
  <c r="CV87" i="12"/>
  <c r="DP87" i="12"/>
  <c r="DQ87" i="12"/>
  <c r="CU87" i="12"/>
  <c r="DF87" i="12"/>
  <c r="DA87" i="12"/>
  <c r="DC87" i="12"/>
  <c r="DL87" i="12"/>
  <c r="DJ87" i="12"/>
  <c r="DD87" i="12"/>
  <c r="DI87" i="12"/>
  <c r="CW87" i="12"/>
  <c r="DM87" i="12"/>
  <c r="DO87" i="12"/>
  <c r="DH87" i="12"/>
  <c r="DB87" i="12"/>
  <c r="CZ87" i="12"/>
  <c r="CX87" i="12"/>
  <c r="CT87" i="12"/>
  <c r="DI145" i="12"/>
  <c r="DD145" i="12"/>
  <c r="DF145" i="12"/>
  <c r="DO145" i="12"/>
  <c r="DM145" i="12"/>
  <c r="DJ145" i="12"/>
  <c r="DE145" i="12"/>
  <c r="DG145" i="12"/>
  <c r="CZ145" i="12"/>
  <c r="DC145" i="12"/>
  <c r="DB145" i="12"/>
  <c r="CV145" i="12"/>
  <c r="DP145" i="12"/>
  <c r="CT145" i="12"/>
  <c r="CU145" i="12"/>
  <c r="DH145" i="12"/>
  <c r="CY145" i="12"/>
  <c r="DN145" i="12"/>
  <c r="DL145" i="12"/>
  <c r="CX145" i="12"/>
  <c r="DK145" i="12"/>
  <c r="CW145" i="12"/>
  <c r="DQ145" i="12"/>
  <c r="DA145" i="12"/>
  <c r="CT158" i="12"/>
  <c r="DJ158" i="12"/>
  <c r="CX158" i="12"/>
  <c r="CY158" i="12"/>
  <c r="DP158" i="12"/>
  <c r="DG158" i="12"/>
  <c r="DD158" i="12"/>
  <c r="CZ158" i="12"/>
  <c r="CV158" i="12"/>
  <c r="DN158" i="12"/>
  <c r="DB158" i="12"/>
  <c r="DA158" i="12"/>
  <c r="DO158" i="12"/>
  <c r="DM158" i="12"/>
  <c r="CU158" i="12"/>
  <c r="DF158" i="12"/>
  <c r="DQ158" i="12"/>
  <c r="DH158" i="12"/>
  <c r="DK158" i="12"/>
  <c r="DI158" i="12"/>
  <c r="DE158" i="12"/>
  <c r="DC158" i="12"/>
  <c r="DL158" i="12"/>
  <c r="CW158" i="12"/>
  <c r="DG195" i="12"/>
  <c r="DD195" i="12"/>
  <c r="DJ195" i="12"/>
  <c r="DM195" i="12"/>
  <c r="DK195" i="12"/>
  <c r="CT195" i="12"/>
  <c r="CU195" i="12"/>
  <c r="DB195" i="12"/>
  <c r="CV195" i="12"/>
  <c r="DF195" i="12"/>
  <c r="DP195" i="12"/>
  <c r="DQ195" i="12"/>
  <c r="DN195" i="12"/>
  <c r="DI195" i="12"/>
  <c r="CZ195" i="12"/>
  <c r="DL195" i="12"/>
  <c r="CY195" i="12"/>
  <c r="DH195" i="12"/>
  <c r="DC195" i="12"/>
  <c r="DO195" i="12"/>
  <c r="CW195" i="12"/>
  <c r="DA195" i="12"/>
  <c r="DE195" i="12"/>
  <c r="CX195" i="12"/>
  <c r="DF209" i="12"/>
  <c r="DA209" i="12"/>
  <c r="CX209" i="12"/>
  <c r="DP209" i="12"/>
  <c r="DD209" i="12"/>
  <c r="DI209" i="12"/>
  <c r="DE209" i="12"/>
  <c r="CT209" i="12"/>
  <c r="DC209" i="12"/>
  <c r="DM209" i="12"/>
  <c r="DG209" i="12"/>
  <c r="DK209" i="12"/>
  <c r="CZ209" i="12"/>
  <c r="CV209" i="12"/>
  <c r="DQ209" i="12"/>
  <c r="DB209" i="12"/>
  <c r="CY209" i="12"/>
  <c r="CW209" i="12"/>
  <c r="DH209" i="12"/>
  <c r="DO209" i="12"/>
  <c r="DJ209" i="12"/>
  <c r="DN209" i="12"/>
  <c r="DL209" i="12"/>
  <c r="CU209" i="12"/>
  <c r="DF65" i="12"/>
  <c r="DL65" i="12"/>
  <c r="DN65" i="12"/>
  <c r="CX65" i="12"/>
  <c r="DB65" i="12"/>
  <c r="DH65" i="12"/>
  <c r="DP65" i="12"/>
  <c r="DQ65" i="12"/>
  <c r="CZ65" i="12"/>
  <c r="DK65" i="12"/>
  <c r="DJ65" i="12"/>
  <c r="CU65" i="12"/>
  <c r="CV65" i="12"/>
  <c r="DD65" i="12"/>
  <c r="DE65" i="12"/>
  <c r="DC65" i="12"/>
  <c r="DO65" i="12"/>
  <c r="DA65" i="12"/>
  <c r="DI65" i="12"/>
  <c r="DG65" i="12"/>
  <c r="CW65" i="12"/>
  <c r="DM65" i="12"/>
  <c r="CT65" i="12"/>
  <c r="CY65" i="12"/>
  <c r="DB91" i="12"/>
  <c r="DG91" i="12"/>
  <c r="DD91" i="12"/>
  <c r="DH91" i="12"/>
  <c r="CT91" i="12"/>
  <c r="DC91" i="12"/>
  <c r="DP91" i="12"/>
  <c r="DQ91" i="12"/>
  <c r="DM91" i="12"/>
  <c r="DI91" i="12"/>
  <c r="CW91" i="12"/>
  <c r="CU91" i="12"/>
  <c r="DA91" i="12"/>
  <c r="DF91" i="12"/>
  <c r="CX91" i="12"/>
  <c r="DL91" i="12"/>
  <c r="CZ91" i="12"/>
  <c r="DN91" i="12"/>
  <c r="CV91" i="12"/>
  <c r="DE91" i="12"/>
  <c r="DJ91" i="12"/>
  <c r="CY91" i="12"/>
  <c r="DK91" i="12"/>
  <c r="DO91" i="12"/>
  <c r="DH94" i="12"/>
  <c r="DN94" i="12"/>
  <c r="CX94" i="12"/>
  <c r="DA94" i="12"/>
  <c r="DC94" i="12"/>
  <c r="DP94" i="12"/>
  <c r="DK94" i="12"/>
  <c r="CV94" i="12"/>
  <c r="DG94" i="12"/>
  <c r="DE94" i="12"/>
  <c r="CT94" i="12"/>
  <c r="CZ94" i="12"/>
  <c r="DO94" i="12"/>
  <c r="CW94" i="12"/>
  <c r="DM94" i="12"/>
  <c r="DI94" i="12"/>
  <c r="DJ94" i="12"/>
  <c r="DB94" i="12"/>
  <c r="CY94" i="12"/>
  <c r="DD94" i="12"/>
  <c r="DQ94" i="12"/>
  <c r="DL94" i="12"/>
  <c r="CU94" i="12"/>
  <c r="DF94" i="12"/>
  <c r="DC60" i="12"/>
  <c r="DG60" i="12"/>
  <c r="CY60" i="12"/>
  <c r="DH60" i="12"/>
  <c r="DK60" i="12"/>
  <c r="DD60" i="12"/>
  <c r="DQ60" i="12"/>
  <c r="CW60" i="12"/>
  <c r="CX60" i="12"/>
  <c r="DO60" i="12"/>
  <c r="DJ60" i="12"/>
  <c r="CT60" i="12"/>
  <c r="DE60" i="12"/>
  <c r="CZ60" i="12"/>
  <c r="DB60" i="12"/>
  <c r="DN60" i="12"/>
  <c r="CU60" i="12"/>
  <c r="CV60" i="12"/>
  <c r="DI60" i="12"/>
  <c r="DM60" i="12"/>
  <c r="DA60" i="12"/>
  <c r="DL60" i="12"/>
  <c r="DF60" i="12"/>
  <c r="DP60" i="12"/>
  <c r="CW6" i="12"/>
  <c r="DQ6" i="12"/>
  <c r="DL6" i="12"/>
  <c r="DJ6" i="12"/>
  <c r="DN6" i="12"/>
  <c r="DF6" i="12"/>
  <c r="DA6" i="12"/>
  <c r="DG6" i="12"/>
  <c r="DD6" i="12"/>
  <c r="DK6" i="12"/>
  <c r="CX6" i="12"/>
  <c r="DH6" i="12"/>
  <c r="CV6" i="12"/>
  <c r="DP6" i="12"/>
  <c r="DB6" i="12"/>
  <c r="CT6" i="12"/>
  <c r="DE6" i="12"/>
  <c r="DO6" i="12"/>
  <c r="DI6" i="12"/>
  <c r="CY6" i="12"/>
  <c r="DC6" i="12"/>
  <c r="DM6" i="12"/>
  <c r="CU6" i="12"/>
  <c r="CZ6" i="12"/>
  <c r="CY19" i="12"/>
  <c r="DL19" i="12"/>
  <c r="DH19" i="12"/>
  <c r="CW19" i="12"/>
  <c r="DC19" i="12"/>
  <c r="CU19" i="12"/>
  <c r="DG19" i="12"/>
  <c r="CV19" i="12"/>
  <c r="DD19" i="12"/>
  <c r="DN19" i="12"/>
  <c r="CT19" i="12"/>
  <c r="DO19" i="12"/>
  <c r="DP19" i="12"/>
  <c r="DM19" i="12"/>
  <c r="DA19" i="12"/>
  <c r="DB19" i="12"/>
  <c r="DK19" i="12"/>
  <c r="DJ19" i="12"/>
  <c r="CX19" i="12"/>
  <c r="DI19" i="12"/>
  <c r="DF19" i="12"/>
  <c r="DE19" i="12"/>
  <c r="DQ19" i="12"/>
  <c r="CZ19" i="12"/>
  <c r="DJ104" i="12"/>
  <c r="DM104" i="12"/>
  <c r="CV104" i="12"/>
  <c r="CY104" i="12"/>
  <c r="DB104" i="12"/>
  <c r="DH104" i="12"/>
  <c r="DI104" i="12"/>
  <c r="DQ104" i="12"/>
  <c r="CU104" i="12"/>
  <c r="DC104" i="12"/>
  <c r="DG104" i="12"/>
  <c r="DL104" i="12"/>
  <c r="DP104" i="12"/>
  <c r="DA104" i="12"/>
  <c r="CX104" i="12"/>
  <c r="DF104" i="12"/>
  <c r="DN104" i="12"/>
  <c r="CT104" i="12"/>
  <c r="CZ104" i="12"/>
  <c r="DD104" i="12"/>
  <c r="DK104" i="12"/>
  <c r="DO104" i="12"/>
  <c r="CW104" i="12"/>
  <c r="DE104" i="12"/>
  <c r="DM238" i="12"/>
  <c r="DK238" i="12"/>
  <c r="DH238" i="12"/>
  <c r="DL238" i="12"/>
  <c r="DF238" i="12"/>
  <c r="CZ238" i="12"/>
  <c r="CU238" i="12"/>
  <c r="DB238" i="12"/>
  <c r="DI238" i="12"/>
  <c r="DQ238" i="12"/>
  <c r="DO238" i="12"/>
  <c r="DG238" i="12"/>
  <c r="CW238" i="12"/>
  <c r="DJ238" i="12"/>
  <c r="CV238" i="12"/>
  <c r="CY238" i="12"/>
  <c r="DA238" i="12"/>
  <c r="CX238" i="12"/>
  <c r="DP238" i="12"/>
  <c r="DD238" i="12"/>
  <c r="DC238" i="12"/>
  <c r="CT238" i="12"/>
  <c r="DE238" i="12"/>
  <c r="DN238" i="12"/>
  <c r="DG98" i="12"/>
  <c r="DM98" i="12"/>
  <c r="DC98" i="12"/>
  <c r="CZ98" i="12"/>
  <c r="DB98" i="12"/>
  <c r="DL98" i="12"/>
  <c r="DQ98" i="12"/>
  <c r="CU98" i="12"/>
  <c r="DE98" i="12"/>
  <c r="CY98" i="12"/>
  <c r="CT98" i="12"/>
  <c r="CX98" i="12"/>
  <c r="DD98" i="12"/>
  <c r="DN98" i="12"/>
  <c r="DK98" i="12"/>
  <c r="DI98" i="12"/>
  <c r="DA98" i="12"/>
  <c r="DH98" i="12"/>
  <c r="DF98" i="12"/>
  <c r="DP98" i="12"/>
  <c r="CW98" i="12"/>
  <c r="DJ98" i="12"/>
  <c r="CV98" i="12"/>
  <c r="DO98" i="12"/>
  <c r="DG89" i="12"/>
  <c r="DL89" i="12"/>
  <c r="DF89" i="12"/>
  <c r="DJ89" i="12"/>
  <c r="DN89" i="12"/>
  <c r="CZ89" i="12"/>
  <c r="DO89" i="12"/>
  <c r="DB89" i="12"/>
  <c r="DC89" i="12"/>
  <c r="CT89" i="12"/>
  <c r="DQ89" i="12"/>
  <c r="DM89" i="12"/>
  <c r="CX89" i="12"/>
  <c r="DP89" i="12"/>
  <c r="DK89" i="12"/>
  <c r="DA89" i="12"/>
  <c r="CU89" i="12"/>
  <c r="CV89" i="12"/>
  <c r="DE89" i="12"/>
  <c r="DI89" i="12"/>
  <c r="DD89" i="12"/>
  <c r="CW89" i="12"/>
  <c r="CY89" i="12"/>
  <c r="DH89" i="12"/>
  <c r="CY198" i="12"/>
  <c r="DI198" i="12"/>
  <c r="CU198" i="12"/>
  <c r="CX198" i="12"/>
  <c r="DJ198" i="12"/>
  <c r="DB198" i="12"/>
  <c r="DG198" i="12"/>
  <c r="DL198" i="12"/>
  <c r="DN198" i="12"/>
  <c r="CZ198" i="12"/>
  <c r="DD198" i="12"/>
  <c r="CT198" i="12"/>
  <c r="DO198" i="12"/>
  <c r="DK198" i="12"/>
  <c r="DQ198" i="12"/>
  <c r="DH198" i="12"/>
  <c r="CV198" i="12"/>
  <c r="DF198" i="12"/>
  <c r="CW198" i="12"/>
  <c r="DC198" i="12"/>
  <c r="DP198" i="12"/>
  <c r="DE198" i="12"/>
  <c r="DM198" i="12"/>
  <c r="DA198" i="12"/>
  <c r="CZ190" i="12"/>
  <c r="DL190" i="12"/>
  <c r="CT190" i="12"/>
  <c r="CX190" i="12"/>
  <c r="DF190" i="12"/>
  <c r="DN190" i="12"/>
  <c r="DK190" i="12"/>
  <c r="DP190" i="12"/>
  <c r="DA190" i="12"/>
  <c r="DM190" i="12"/>
  <c r="CV190" i="12"/>
  <c r="DC190" i="12"/>
  <c r="DO190" i="12"/>
  <c r="DI190" i="12"/>
  <c r="DH190" i="12"/>
  <c r="DE190" i="12"/>
  <c r="CU190" i="12"/>
  <c r="CW190" i="12"/>
  <c r="DG190" i="12"/>
  <c r="DB190" i="12"/>
  <c r="DD190" i="12"/>
  <c r="DQ190" i="12"/>
  <c r="CY190" i="12"/>
  <c r="DJ190" i="12"/>
  <c r="DN20" i="12"/>
  <c r="DC20" i="12"/>
  <c r="CY20" i="12"/>
  <c r="DB20" i="12"/>
  <c r="DE20" i="12"/>
  <c r="CW20" i="12"/>
  <c r="DM20" i="12"/>
  <c r="CU20" i="12"/>
  <c r="DL20" i="12"/>
  <c r="DJ20" i="12"/>
  <c r="DH20" i="12"/>
  <c r="DD20" i="12"/>
  <c r="CZ20" i="12"/>
  <c r="DA20" i="12"/>
  <c r="DQ20" i="12"/>
  <c r="DO20" i="12"/>
  <c r="CX20" i="12"/>
  <c r="DK20" i="12"/>
  <c r="DG20" i="12"/>
  <c r="DI20" i="12"/>
  <c r="CT20" i="12"/>
  <c r="DP20" i="12"/>
  <c r="DF20" i="12"/>
  <c r="CV20" i="12"/>
  <c r="DG14" i="12"/>
  <c r="DN14" i="12"/>
  <c r="DA14" i="12"/>
  <c r="CX14" i="12"/>
  <c r="DE14" i="12"/>
  <c r="DK14" i="12"/>
  <c r="DP14" i="12"/>
  <c r="CZ14" i="12"/>
  <c r="DO14" i="12"/>
  <c r="DC14" i="12"/>
  <c r="DQ14" i="12"/>
  <c r="DH14" i="12"/>
  <c r="CW14" i="12"/>
  <c r="DI14" i="12"/>
  <c r="CT14" i="12"/>
  <c r="CU14" i="12"/>
  <c r="DD14" i="12"/>
  <c r="CV14" i="12"/>
  <c r="DJ14" i="12"/>
  <c r="DM14" i="12"/>
  <c r="CY14" i="12"/>
  <c r="DL14" i="12"/>
  <c r="DB14" i="12"/>
  <c r="DF14" i="12"/>
  <c r="DP125" i="12"/>
  <c r="CX125" i="12"/>
  <c r="CZ125" i="12"/>
  <c r="CT125" i="12"/>
  <c r="DI125" i="12"/>
  <c r="DE125" i="12"/>
  <c r="DM125" i="12"/>
  <c r="DH125" i="12"/>
  <c r="DD125" i="12"/>
  <c r="DK125" i="12"/>
  <c r="DJ125" i="12"/>
  <c r="DN125" i="12"/>
  <c r="DQ125" i="12"/>
  <c r="DB125" i="12"/>
  <c r="CU125" i="12"/>
  <c r="DL125" i="12"/>
  <c r="CV125" i="12"/>
  <c r="DA125" i="12"/>
  <c r="CY125" i="12"/>
  <c r="DF125" i="12"/>
  <c r="DO125" i="12"/>
  <c r="DG125" i="12"/>
  <c r="DC125" i="12"/>
  <c r="CW125" i="12"/>
  <c r="DI70" i="12"/>
  <c r="CV70" i="12"/>
  <c r="CY70" i="12"/>
  <c r="DH70" i="12"/>
  <c r="DP70" i="12"/>
  <c r="DM70" i="12"/>
  <c r="DB70" i="12"/>
  <c r="DD70" i="12"/>
  <c r="CU70" i="12"/>
  <c r="DK70" i="12"/>
  <c r="DG70" i="12"/>
  <c r="DE70" i="12"/>
  <c r="DN70" i="12"/>
  <c r="DA70" i="12"/>
  <c r="CT70" i="12"/>
  <c r="DL70" i="12"/>
  <c r="DO70" i="12"/>
  <c r="CZ70" i="12"/>
  <c r="CW70" i="12"/>
  <c r="CX70" i="12"/>
  <c r="DC70" i="12"/>
  <c r="DQ70" i="12"/>
  <c r="DJ70" i="12"/>
  <c r="DF70" i="12"/>
  <c r="DI201" i="12"/>
  <c r="CZ201" i="12"/>
  <c r="DL201" i="12"/>
  <c r="DO201" i="12"/>
  <c r="CU201" i="12"/>
  <c r="DA201" i="12"/>
  <c r="DF201" i="12"/>
  <c r="DM201" i="12"/>
  <c r="DP201" i="12"/>
  <c r="DD201" i="12"/>
  <c r="DG201" i="12"/>
  <c r="DQ201" i="12"/>
  <c r="DK201" i="12"/>
  <c r="CY201" i="12"/>
  <c r="CX201" i="12"/>
  <c r="DB201" i="12"/>
  <c r="DC201" i="12"/>
  <c r="DH201" i="12"/>
  <c r="CV201" i="12"/>
  <c r="CT201" i="12"/>
  <c r="DN201" i="12"/>
  <c r="DJ201" i="12"/>
  <c r="CW201" i="12"/>
  <c r="DE201" i="12"/>
  <c r="DG66" i="12"/>
  <c r="DO66" i="12"/>
  <c r="CW66" i="12"/>
  <c r="DF66" i="12"/>
  <c r="DA66" i="12"/>
  <c r="DN66" i="12"/>
  <c r="DP66" i="12"/>
  <c r="CV66" i="12"/>
  <c r="DI66" i="12"/>
  <c r="DB66" i="12"/>
  <c r="DL66" i="12"/>
  <c r="CU66" i="12"/>
  <c r="DE66" i="12"/>
  <c r="DC66" i="12"/>
  <c r="DQ66" i="12"/>
  <c r="DK66" i="12"/>
  <c r="CY66" i="12"/>
  <c r="DJ66" i="12"/>
  <c r="CZ66" i="12"/>
  <c r="CT66" i="12"/>
  <c r="CX66" i="12"/>
  <c r="DM66" i="12"/>
  <c r="DD66" i="12"/>
  <c r="DH66" i="12"/>
  <c r="CY231" i="12"/>
  <c r="DB231" i="12"/>
  <c r="DK231" i="12"/>
  <c r="CZ231" i="12"/>
  <c r="CW231" i="12"/>
  <c r="CV231" i="12"/>
  <c r="DN231" i="12"/>
  <c r="DE231" i="12"/>
  <c r="DQ231" i="12"/>
  <c r="DC231" i="12"/>
  <c r="DH231" i="12"/>
  <c r="DA231" i="12"/>
  <c r="DI231" i="12"/>
  <c r="DD231" i="12"/>
  <c r="CX231" i="12"/>
  <c r="DF231" i="12"/>
  <c r="CU231" i="12"/>
  <c r="DP231" i="12"/>
  <c r="DG231" i="12"/>
  <c r="DM231" i="12"/>
  <c r="DO231" i="12"/>
  <c r="DJ231" i="12"/>
  <c r="DL231" i="12"/>
  <c r="CT231" i="12"/>
  <c r="DD219" i="12"/>
  <c r="DO219" i="12"/>
  <c r="CX219" i="12"/>
  <c r="CT219" i="12"/>
  <c r="DG219" i="12"/>
  <c r="DC219" i="12"/>
  <c r="DL219" i="12"/>
  <c r="DI219" i="12"/>
  <c r="DK219" i="12"/>
  <c r="DB219" i="12"/>
  <c r="DN219" i="12"/>
  <c r="DA219" i="12"/>
  <c r="DM219" i="12"/>
  <c r="CY219" i="12"/>
  <c r="CU219" i="12"/>
  <c r="CW219" i="12"/>
  <c r="CV219" i="12"/>
  <c r="DE219" i="12"/>
  <c r="CZ219" i="12"/>
  <c r="DP219" i="12"/>
  <c r="DQ219" i="12"/>
  <c r="DJ219" i="12"/>
  <c r="DH219" i="12"/>
  <c r="DF219" i="12"/>
  <c r="CW79" i="12"/>
  <c r="DG79" i="12"/>
  <c r="DA79" i="12"/>
  <c r="DM79" i="12"/>
  <c r="DO79" i="12"/>
  <c r="DB79" i="12"/>
  <c r="DE79" i="12"/>
  <c r="DC79" i="12"/>
  <c r="DF79" i="12"/>
  <c r="CX79" i="12"/>
  <c r="DL79" i="12"/>
  <c r="CZ79" i="12"/>
  <c r="DH79" i="12"/>
  <c r="DK79" i="12"/>
  <c r="DJ79" i="12"/>
  <c r="DN79" i="12"/>
  <c r="CU79" i="12"/>
  <c r="DP79" i="12"/>
  <c r="CT79" i="12"/>
  <c r="DD79" i="12"/>
  <c r="DI79" i="12"/>
  <c r="DQ79" i="12"/>
  <c r="CY79" i="12"/>
  <c r="CV79" i="12"/>
  <c r="DI57" i="12"/>
  <c r="DM57" i="12"/>
  <c r="CY57" i="12"/>
  <c r="CX57" i="12"/>
  <c r="DG57" i="12"/>
  <c r="DO57" i="12"/>
  <c r="DL57" i="12"/>
  <c r="DB57" i="12"/>
  <c r="DF57" i="12"/>
  <c r="DH57" i="12"/>
  <c r="DK57" i="12"/>
  <c r="CW57" i="12"/>
  <c r="DA57" i="12"/>
  <c r="DE57" i="12"/>
  <c r="DN57" i="12"/>
  <c r="DP57" i="12"/>
  <c r="DC57" i="12"/>
  <c r="CZ57" i="12"/>
  <c r="DJ57" i="12"/>
  <c r="DQ57" i="12"/>
  <c r="CU57" i="12"/>
  <c r="CT57" i="12"/>
  <c r="CV57" i="12"/>
  <c r="DD57" i="12"/>
  <c r="CU78" i="12"/>
  <c r="CW78" i="12"/>
  <c r="DM78" i="12"/>
  <c r="DD78" i="12"/>
  <c r="DH78" i="12"/>
  <c r="CX78" i="12"/>
  <c r="DC78" i="12"/>
  <c r="DQ78" i="12"/>
  <c r="DN78" i="12"/>
  <c r="DB78" i="12"/>
  <c r="CT78" i="12"/>
  <c r="DE78" i="12"/>
  <c r="DJ78" i="12"/>
  <c r="CY78" i="12"/>
  <c r="CZ78" i="12"/>
  <c r="DA78" i="12"/>
  <c r="DI78" i="12"/>
  <c r="DG78" i="12"/>
  <c r="CV78" i="12"/>
  <c r="DO78" i="12"/>
  <c r="DL78" i="12"/>
  <c r="DK78" i="12"/>
  <c r="DP78" i="12"/>
  <c r="DF78" i="12"/>
  <c r="DI172" i="12"/>
  <c r="CZ172" i="12"/>
  <c r="CY172" i="12"/>
  <c r="DP172" i="12"/>
  <c r="CU172" i="12"/>
  <c r="DB172" i="12"/>
  <c r="DC172" i="12"/>
  <c r="DO172" i="12"/>
  <c r="DE172" i="12"/>
  <c r="CV172" i="12"/>
  <c r="DQ172" i="12"/>
  <c r="DN172" i="12"/>
  <c r="CW172" i="12"/>
  <c r="DK172" i="12"/>
  <c r="DH172" i="12"/>
  <c r="CX172" i="12"/>
  <c r="DG172" i="12"/>
  <c r="DF172" i="12"/>
  <c r="DJ172" i="12"/>
  <c r="DM172" i="12"/>
  <c r="DD172" i="12"/>
  <c r="DA172" i="12"/>
  <c r="DL172" i="12"/>
  <c r="CT172" i="12"/>
  <c r="DN162" i="12"/>
  <c r="DQ162" i="12"/>
  <c r="DB162" i="12"/>
  <c r="CY162" i="12"/>
  <c r="CV162" i="12"/>
  <c r="DL162" i="12"/>
  <c r="DP162" i="12"/>
  <c r="DA162" i="12"/>
  <c r="CU162" i="12"/>
  <c r="DK162" i="12"/>
  <c r="CZ162" i="12"/>
  <c r="CW162" i="12"/>
  <c r="DI162" i="12"/>
  <c r="DC162" i="12"/>
  <c r="CX162" i="12"/>
  <c r="DH162" i="12"/>
  <c r="DM162" i="12"/>
  <c r="DJ162" i="12"/>
  <c r="DO162" i="12"/>
  <c r="DF162" i="12"/>
  <c r="CT162" i="12"/>
  <c r="DE162" i="12"/>
  <c r="DG162" i="12"/>
  <c r="DD162" i="12"/>
  <c r="DJ45" i="12"/>
  <c r="DF45" i="12"/>
  <c r="DH45" i="12"/>
  <c r="DE45" i="12"/>
  <c r="CZ45" i="12"/>
  <c r="CX45" i="12"/>
  <c r="DQ45" i="12"/>
  <c r="DP45" i="12"/>
  <c r="DB45" i="12"/>
  <c r="DN45" i="12"/>
  <c r="CV45" i="12"/>
  <c r="DO45" i="12"/>
  <c r="DK45" i="12"/>
  <c r="DA45" i="12"/>
  <c r="DL45" i="12"/>
  <c r="DD45" i="12"/>
  <c r="CU45" i="12"/>
  <c r="DC45" i="12"/>
  <c r="CT45" i="12"/>
  <c r="DG45" i="12"/>
  <c r="CW45" i="12"/>
  <c r="CY45" i="12"/>
  <c r="DM45" i="12"/>
  <c r="DI45" i="12"/>
  <c r="DH176" i="12"/>
  <c r="DL176" i="12"/>
  <c r="CY176" i="12"/>
  <c r="DE176" i="12"/>
  <c r="DO176" i="12"/>
  <c r="DD176" i="12"/>
  <c r="CX176" i="12"/>
  <c r="DA176" i="12"/>
  <c r="DC176" i="12"/>
  <c r="CU176" i="12"/>
  <c r="CV176" i="12"/>
  <c r="DB176" i="12"/>
  <c r="DN176" i="12"/>
  <c r="DQ176" i="12"/>
  <c r="DK176" i="12"/>
  <c r="CT176" i="12"/>
  <c r="DJ176" i="12"/>
  <c r="CW176" i="12"/>
  <c r="DI176" i="12"/>
  <c r="CZ176" i="12"/>
  <c r="DP176" i="12"/>
  <c r="DF176" i="12"/>
  <c r="DM176" i="12"/>
  <c r="DG176" i="12"/>
  <c r="DP17" i="12"/>
  <c r="CW17" i="12"/>
  <c r="DK17" i="12"/>
  <c r="DG17" i="12"/>
  <c r="DQ17" i="12"/>
  <c r="DE17" i="12"/>
  <c r="CX17" i="12"/>
  <c r="DA17" i="12"/>
  <c r="CT17" i="12"/>
  <c r="DH17" i="12"/>
  <c r="CU17" i="12"/>
  <c r="DJ17" i="12"/>
  <c r="DF17" i="12"/>
  <c r="DI17" i="12"/>
  <c r="CZ17" i="12"/>
  <c r="CY17" i="12"/>
  <c r="DC17" i="12"/>
  <c r="DD17" i="12"/>
  <c r="DO17" i="12"/>
  <c r="DM17" i="12"/>
  <c r="DN17" i="12"/>
  <c r="DL17" i="12"/>
  <c r="DB17" i="12"/>
  <c r="CV17" i="12"/>
  <c r="DP232" i="12"/>
  <c r="DM232" i="12"/>
  <c r="DC232" i="12"/>
  <c r="CU232" i="12"/>
  <c r="CZ232" i="12"/>
  <c r="DH232" i="12"/>
  <c r="CT232" i="12"/>
  <c r="DE232" i="12"/>
  <c r="DK232" i="12"/>
  <c r="CW232" i="12"/>
  <c r="DN232" i="12"/>
  <c r="DJ232" i="12"/>
  <c r="DI232" i="12"/>
  <c r="DG232" i="12"/>
  <c r="DO232" i="12"/>
  <c r="DL232" i="12"/>
  <c r="DQ232" i="12"/>
  <c r="CY232" i="12"/>
  <c r="CV232" i="12"/>
  <c r="DD232" i="12"/>
  <c r="DB232" i="12"/>
  <c r="DA232" i="12"/>
  <c r="CX232" i="12"/>
  <c r="DF232" i="12"/>
  <c r="DE26" i="12"/>
  <c r="DJ26" i="12"/>
  <c r="DL26" i="12"/>
  <c r="CZ26" i="12"/>
  <c r="DM26" i="12"/>
  <c r="CY26" i="12"/>
  <c r="DH26" i="12"/>
  <c r="CX26" i="12"/>
  <c r="DO26" i="12"/>
  <c r="DA26" i="12"/>
  <c r="DQ26" i="12"/>
  <c r="DG26" i="12"/>
  <c r="DP26" i="12"/>
  <c r="DF26" i="12"/>
  <c r="CW26" i="12"/>
  <c r="DK26" i="12"/>
  <c r="DB26" i="12"/>
  <c r="DN26" i="12"/>
  <c r="DI26" i="12"/>
  <c r="CV26" i="12"/>
  <c r="CU26" i="12"/>
  <c r="CT26" i="12"/>
  <c r="DC26" i="12"/>
  <c r="DD26" i="12"/>
  <c r="DM153" i="12"/>
  <c r="DO153" i="12"/>
  <c r="CV153" i="12"/>
  <c r="DK153" i="12"/>
  <c r="DP153" i="12"/>
  <c r="DI153" i="12"/>
  <c r="DC153" i="12"/>
  <c r="CX153" i="12"/>
  <c r="DJ153" i="12"/>
  <c r="DG153" i="12"/>
  <c r="DD153" i="12"/>
  <c r="CY153" i="12"/>
  <c r="CW153" i="12"/>
  <c r="DE153" i="12"/>
  <c r="DF153" i="12"/>
  <c r="DB153" i="12"/>
  <c r="DL153" i="12"/>
  <c r="DQ153" i="12"/>
  <c r="DN153" i="12"/>
  <c r="CU153" i="12"/>
  <c r="DA153" i="12"/>
  <c r="DH153" i="12"/>
  <c r="CT153" i="12"/>
  <c r="CZ153" i="12"/>
  <c r="CS2" i="12"/>
  <c r="DH163" i="12"/>
  <c r="DP163" i="12"/>
  <c r="DB163" i="12"/>
  <c r="DO163" i="12"/>
  <c r="DF163" i="12"/>
  <c r="DK163" i="12"/>
  <c r="DI163" i="12"/>
  <c r="DG163" i="12"/>
  <c r="CU163" i="12"/>
  <c r="CT163" i="12"/>
  <c r="CY163" i="12"/>
  <c r="DD163" i="12"/>
  <c r="DM163" i="12"/>
  <c r="CX163" i="12"/>
  <c r="CZ163" i="12"/>
  <c r="DC163" i="12"/>
  <c r="CW163" i="12"/>
  <c r="DJ163" i="12"/>
  <c r="DN163" i="12"/>
  <c r="DE163" i="12"/>
  <c r="DQ163" i="12"/>
  <c r="DL163" i="12"/>
  <c r="DA163" i="12"/>
  <c r="CV163" i="12"/>
  <c r="DA36" i="12"/>
  <c r="DO36" i="12"/>
  <c r="CW36" i="12"/>
  <c r="CT36" i="12"/>
  <c r="CU36" i="12"/>
  <c r="CX36" i="12"/>
  <c r="DF36" i="12"/>
  <c r="DP36" i="12"/>
  <c r="DK36" i="12"/>
  <c r="DC36" i="12"/>
  <c r="DB36" i="12"/>
  <c r="CZ36" i="12"/>
  <c r="DE36" i="12"/>
  <c r="DG36" i="12"/>
  <c r="CY36" i="12"/>
  <c r="CV36" i="12"/>
  <c r="DD36" i="12"/>
  <c r="DJ36" i="12"/>
  <c r="DN36" i="12"/>
  <c r="DM36" i="12"/>
  <c r="DQ36" i="12"/>
  <c r="DI36" i="12"/>
  <c r="DL36" i="12"/>
  <c r="DH36" i="12"/>
  <c r="DO46" i="12"/>
  <c r="DH46" i="12"/>
  <c r="DJ46" i="12"/>
  <c r="DN46" i="12"/>
  <c r="DL46" i="12"/>
  <c r="CW46" i="12"/>
  <c r="CT46" i="12"/>
  <c r="CX46" i="12"/>
  <c r="DP46" i="12"/>
  <c r="DM46" i="12"/>
  <c r="DE46" i="12"/>
  <c r="DI46" i="12"/>
  <c r="DF46" i="12"/>
  <c r="DQ46" i="12"/>
  <c r="DC46" i="12"/>
  <c r="CV46" i="12"/>
  <c r="DB46" i="12"/>
  <c r="CZ46" i="12"/>
  <c r="DD46" i="12"/>
  <c r="CY46" i="12"/>
  <c r="DK46" i="12"/>
  <c r="CU46" i="12"/>
  <c r="DA46" i="12"/>
  <c r="DG46" i="12"/>
  <c r="DJ64" i="12"/>
  <c r="DG64" i="12"/>
  <c r="DA64" i="12"/>
  <c r="DB64" i="12"/>
  <c r="CV64" i="12"/>
  <c r="DQ64" i="12"/>
  <c r="CT64" i="12"/>
  <c r="DC64" i="12"/>
  <c r="CZ64" i="12"/>
  <c r="DO64" i="12"/>
  <c r="DM64" i="12"/>
  <c r="DD64" i="12"/>
  <c r="DF64" i="12"/>
  <c r="DI64" i="12"/>
  <c r="DK64" i="12"/>
  <c r="DP64" i="12"/>
  <c r="CY64" i="12"/>
  <c r="DH64" i="12"/>
  <c r="CU64" i="12"/>
  <c r="DL64" i="12"/>
  <c r="CX64" i="12"/>
  <c r="CW64" i="12"/>
  <c r="DN64" i="12"/>
  <c r="DE64" i="12"/>
  <c r="DE133" i="12"/>
  <c r="DD133" i="12"/>
  <c r="CU133" i="12"/>
  <c r="DN133" i="12"/>
  <c r="DC133" i="12"/>
  <c r="DP133" i="12"/>
  <c r="CY133" i="12"/>
  <c r="CZ133" i="12"/>
  <c r="DQ133" i="12"/>
  <c r="DI133" i="12"/>
  <c r="CT133" i="12"/>
  <c r="DJ133" i="12"/>
  <c r="DF133" i="12"/>
  <c r="DA133" i="12"/>
  <c r="DO133" i="12"/>
  <c r="DH133" i="12"/>
  <c r="DG133" i="12"/>
  <c r="DL133" i="12"/>
  <c r="CX133" i="12"/>
  <c r="DB133" i="12"/>
  <c r="CW133" i="12"/>
  <c r="DK133" i="12"/>
  <c r="CV133" i="12"/>
  <c r="DM133" i="12"/>
  <c r="DQ189" i="12"/>
  <c r="DH189" i="12"/>
  <c r="DK189" i="12"/>
  <c r="CY189" i="12"/>
  <c r="CV189" i="12"/>
  <c r="DA189" i="12"/>
  <c r="DP189" i="12"/>
  <c r="DO189" i="12"/>
  <c r="DF189" i="12"/>
  <c r="CT189" i="12"/>
  <c r="DB189" i="12"/>
  <c r="DN189" i="12"/>
  <c r="CX189" i="12"/>
  <c r="DL189" i="12"/>
  <c r="DC189" i="12"/>
  <c r="DJ189" i="12"/>
  <c r="DM189" i="12"/>
  <c r="DD189" i="12"/>
  <c r="CZ189" i="12"/>
  <c r="CW189" i="12"/>
  <c r="DE189" i="12"/>
  <c r="CU189" i="12"/>
  <c r="DG189" i="12"/>
  <c r="DI189" i="12"/>
  <c r="DJ159" i="12"/>
  <c r="DL159" i="12"/>
  <c r="DH159" i="12"/>
  <c r="DG159" i="12"/>
  <c r="CY159" i="12"/>
  <c r="DE159" i="12"/>
  <c r="DI159" i="12"/>
  <c r="DQ159" i="12"/>
  <c r="DF159" i="12"/>
  <c r="DM159" i="12"/>
  <c r="DB159" i="12"/>
  <c r="DC159" i="12"/>
  <c r="DA159" i="12"/>
  <c r="DP159" i="12"/>
  <c r="DD159" i="12"/>
  <c r="CX159" i="12"/>
  <c r="CU159" i="12"/>
  <c r="DO159" i="12"/>
  <c r="DK159" i="12"/>
  <c r="CT159" i="12"/>
  <c r="CV159" i="12"/>
  <c r="CZ159" i="12"/>
  <c r="CW159" i="12"/>
  <c r="DN159" i="12"/>
  <c r="DJ186" i="12"/>
  <c r="DN186" i="12"/>
  <c r="CW186" i="12"/>
  <c r="DM186" i="12"/>
  <c r="DO186" i="12"/>
  <c r="DD186" i="12"/>
  <c r="DK186" i="12"/>
  <c r="DI186" i="12"/>
  <c r="DG186" i="12"/>
  <c r="DA186" i="12"/>
  <c r="CZ186" i="12"/>
  <c r="DL186" i="12"/>
  <c r="CX186" i="12"/>
  <c r="CT186" i="12"/>
  <c r="DC186" i="12"/>
  <c r="CU186" i="12"/>
  <c r="DP186" i="12"/>
  <c r="DE186" i="12"/>
  <c r="DQ186" i="12"/>
  <c r="DB186" i="12"/>
  <c r="DF186" i="12"/>
  <c r="CV186" i="12"/>
  <c r="CY186" i="12"/>
  <c r="DH186" i="12"/>
  <c r="DG214" i="12"/>
  <c r="DI214" i="12"/>
  <c r="DF214" i="12"/>
  <c r="DJ214" i="12"/>
  <c r="DH214" i="12"/>
  <c r="CX214" i="12"/>
  <c r="DO214" i="12"/>
  <c r="CU214" i="12"/>
  <c r="DE214" i="12"/>
  <c r="DK214" i="12"/>
  <c r="CV214" i="12"/>
  <c r="DA214" i="12"/>
  <c r="DB214" i="12"/>
  <c r="CW214" i="12"/>
  <c r="DP214" i="12"/>
  <c r="DM214" i="12"/>
  <c r="CT214" i="12"/>
  <c r="DD214" i="12"/>
  <c r="DC214" i="12"/>
  <c r="DL214" i="12"/>
  <c r="CY214" i="12"/>
  <c r="DQ214" i="12"/>
  <c r="DN214" i="12"/>
  <c r="CZ214" i="12"/>
  <c r="DH24" i="12"/>
  <c r="DP24" i="12"/>
  <c r="DC24" i="12"/>
  <c r="DQ24" i="12"/>
  <c r="DM24" i="12"/>
  <c r="DE24" i="12"/>
  <c r="DJ24" i="12"/>
  <c r="CZ24" i="12"/>
  <c r="CW24" i="12"/>
  <c r="CY24" i="12"/>
  <c r="CT24" i="12"/>
  <c r="DL24" i="12"/>
  <c r="DO24" i="12"/>
  <c r="DG24" i="12"/>
  <c r="DF24" i="12"/>
  <c r="DK24" i="12"/>
  <c r="CX24" i="12"/>
  <c r="DI24" i="12"/>
  <c r="DB24" i="12"/>
  <c r="DD24" i="12"/>
  <c r="CV24" i="12"/>
  <c r="CU24" i="12"/>
  <c r="DN24" i="12"/>
  <c r="DA24" i="12"/>
  <c r="DB155" i="12"/>
  <c r="CT155" i="12"/>
  <c r="DF155" i="12"/>
  <c r="DP155" i="12"/>
  <c r="CU155" i="12"/>
  <c r="CZ155" i="12"/>
  <c r="DI155" i="12"/>
  <c r="DQ155" i="12"/>
  <c r="CY155" i="12"/>
  <c r="CW155" i="12"/>
  <c r="DK155" i="12"/>
  <c r="DA155" i="12"/>
  <c r="DH155" i="12"/>
  <c r="DJ155" i="12"/>
  <c r="DO155" i="12"/>
  <c r="DD155" i="12"/>
  <c r="CX155" i="12"/>
  <c r="DL155" i="12"/>
  <c r="DN155" i="12"/>
  <c r="DC155" i="12"/>
  <c r="CV155" i="12"/>
  <c r="DM155" i="12"/>
  <c r="DE155" i="12"/>
  <c r="DG155" i="12"/>
  <c r="DG196" i="12"/>
  <c r="DQ196" i="12"/>
  <c r="DL196" i="12"/>
  <c r="DF196" i="12"/>
  <c r="DH196" i="12"/>
  <c r="CU196" i="12"/>
  <c r="CW196" i="12"/>
  <c r="DC196" i="12"/>
  <c r="DA196" i="12"/>
  <c r="DE196" i="12"/>
  <c r="DP196" i="12"/>
  <c r="DD196" i="12"/>
  <c r="CY196" i="12"/>
  <c r="CZ196" i="12"/>
  <c r="CT196" i="12"/>
  <c r="DK196" i="12"/>
  <c r="DI196" i="12"/>
  <c r="DO196" i="12"/>
  <c r="DB196" i="12"/>
  <c r="DN196" i="12"/>
  <c r="DJ196" i="12"/>
  <c r="CX196" i="12"/>
  <c r="CV196" i="12"/>
  <c r="DM196" i="12"/>
  <c r="DO213" i="12"/>
  <c r="DC213" i="12"/>
  <c r="CV213" i="12"/>
  <c r="DA213" i="12"/>
  <c r="DE213" i="12"/>
  <c r="CZ213" i="12"/>
  <c r="DJ213" i="12"/>
  <c r="DD213" i="12"/>
  <c r="DQ213" i="12"/>
  <c r="DI213" i="12"/>
  <c r="CX213" i="12"/>
  <c r="DK213" i="12"/>
  <c r="DN213" i="12"/>
  <c r="DL213" i="12"/>
  <c r="DG213" i="12"/>
  <c r="DF213" i="12"/>
  <c r="CY213" i="12"/>
  <c r="DH213" i="12"/>
  <c r="DB213" i="12"/>
  <c r="CU213" i="12"/>
  <c r="CW213" i="12"/>
  <c r="DM213" i="12"/>
  <c r="DP213" i="12"/>
  <c r="CT213" i="12"/>
  <c r="DL141" i="12"/>
  <c r="CZ141" i="12"/>
  <c r="DG141" i="12"/>
  <c r="DC141" i="12"/>
  <c r="DI141" i="12"/>
  <c r="DA141" i="12"/>
  <c r="DQ141" i="12"/>
  <c r="DE141" i="12"/>
  <c r="DK141" i="12"/>
  <c r="DO141" i="12"/>
  <c r="DM141" i="12"/>
  <c r="DF141" i="12"/>
  <c r="DJ141" i="12"/>
  <c r="CT141" i="12"/>
  <c r="CV141" i="12"/>
  <c r="CU141" i="12"/>
  <c r="DB141" i="12"/>
  <c r="CW141" i="12"/>
  <c r="DP141" i="12"/>
  <c r="CY141" i="12"/>
  <c r="DN141" i="12"/>
  <c r="DH141" i="12"/>
  <c r="DD141" i="12"/>
  <c r="CX141" i="12"/>
  <c r="DL183" i="12"/>
  <c r="DQ183" i="12"/>
  <c r="DA183" i="12"/>
  <c r="CT183" i="12"/>
  <c r="DE183" i="12"/>
  <c r="DI183" i="12"/>
  <c r="CW183" i="12"/>
  <c r="CX183" i="12"/>
  <c r="DK183" i="12"/>
  <c r="DG183" i="12"/>
  <c r="DN183" i="12"/>
  <c r="CZ183" i="12"/>
  <c r="DC183" i="12"/>
  <c r="DB183" i="12"/>
  <c r="DD183" i="12"/>
  <c r="DM183" i="12"/>
  <c r="CU183" i="12"/>
  <c r="DH183" i="12"/>
  <c r="DJ183" i="12"/>
  <c r="DF183" i="12"/>
  <c r="CV183" i="12"/>
  <c r="DO183" i="12"/>
  <c r="CY183" i="12"/>
  <c r="DP183" i="12"/>
  <c r="DO212" i="12"/>
  <c r="DC212" i="12"/>
  <c r="DA212" i="12"/>
  <c r="DQ212" i="12"/>
  <c r="DI212" i="12"/>
  <c r="DM212" i="12"/>
  <c r="CV212" i="12"/>
  <c r="CW212" i="12"/>
  <c r="CU212" i="12"/>
  <c r="DD212" i="12"/>
  <c r="CX212" i="12"/>
  <c r="CY212" i="12"/>
  <c r="DK212" i="12"/>
  <c r="CT212" i="12"/>
  <c r="DE212" i="12"/>
  <c r="DP212" i="12"/>
  <c r="CZ212" i="12"/>
  <c r="DB212" i="12"/>
  <c r="DH212" i="12"/>
  <c r="DG212" i="12"/>
  <c r="DF212" i="12"/>
  <c r="DJ212" i="12"/>
  <c r="DL212" i="12"/>
  <c r="DN212" i="12"/>
  <c r="DF85" i="12"/>
  <c r="DB85" i="12"/>
  <c r="CW85" i="12"/>
  <c r="DO85" i="12"/>
  <c r="DE85" i="12"/>
  <c r="DK85" i="12"/>
  <c r="DN85" i="12"/>
  <c r="DG85" i="12"/>
  <c r="CT85" i="12"/>
  <c r="DQ85" i="12"/>
  <c r="CV85" i="12"/>
  <c r="DM85" i="12"/>
  <c r="CU85" i="12"/>
  <c r="DC85" i="12"/>
  <c r="DI85" i="12"/>
  <c r="DD85" i="12"/>
  <c r="DH85" i="12"/>
  <c r="CX85" i="12"/>
  <c r="DJ85" i="12"/>
  <c r="CY85" i="12"/>
  <c r="DL85" i="12"/>
  <c r="DA85" i="12"/>
  <c r="DP85" i="12"/>
  <c r="CZ85" i="12"/>
  <c r="DL62" i="12"/>
  <c r="CW62" i="12"/>
  <c r="DQ62" i="12"/>
  <c r="DM62" i="12"/>
  <c r="DG62" i="12"/>
  <c r="DF62" i="12"/>
  <c r="DN62" i="12"/>
  <c r="CY62" i="12"/>
  <c r="DI62" i="12"/>
  <c r="CX62" i="12"/>
  <c r="CZ62" i="12"/>
  <c r="CV62" i="12"/>
  <c r="CU62" i="12"/>
  <c r="DC62" i="12"/>
  <c r="DD62" i="12"/>
  <c r="DA62" i="12"/>
  <c r="CT62" i="12"/>
  <c r="DP62" i="12"/>
  <c r="DH62" i="12"/>
  <c r="DK62" i="12"/>
  <c r="DE62" i="12"/>
  <c r="DB62" i="12"/>
  <c r="DJ62" i="12"/>
  <c r="DO62" i="12"/>
  <c r="DM237" i="12"/>
  <c r="DQ237" i="12"/>
  <c r="CZ237" i="12"/>
  <c r="CU237" i="12"/>
  <c r="DH237" i="12"/>
  <c r="DG237" i="12"/>
  <c r="DJ237" i="12"/>
  <c r="CT237" i="12"/>
  <c r="DO237" i="12"/>
  <c r="DK237" i="12"/>
  <c r="DF237" i="12"/>
  <c r="CW237" i="12"/>
  <c r="CX237" i="12"/>
  <c r="DL237" i="12"/>
  <c r="DP237" i="12"/>
  <c r="DD237" i="12"/>
  <c r="DN237" i="12"/>
  <c r="DB237" i="12"/>
  <c r="CY237" i="12"/>
  <c r="CV237" i="12"/>
  <c r="DI237" i="12"/>
  <c r="DC237" i="12"/>
  <c r="DE237" i="12"/>
  <c r="DA237" i="12"/>
  <c r="DI80" i="12"/>
  <c r="DK80" i="12"/>
  <c r="DH80" i="12"/>
  <c r="DF80" i="12"/>
  <c r="CZ80" i="12"/>
  <c r="DM80" i="12"/>
  <c r="DD80" i="12"/>
  <c r="CW80" i="12"/>
  <c r="CY80" i="12"/>
  <c r="DJ80" i="12"/>
  <c r="DG80" i="12"/>
  <c r="DQ80" i="12"/>
  <c r="DA80" i="12"/>
  <c r="CV80" i="12"/>
  <c r="DO80" i="12"/>
  <c r="CX80" i="12"/>
  <c r="CT80" i="12"/>
  <c r="CU80" i="12"/>
  <c r="DL80" i="12"/>
  <c r="DN80" i="12"/>
  <c r="DP80" i="12"/>
  <c r="DC80" i="12"/>
  <c r="DE80" i="12"/>
  <c r="DB80" i="12"/>
  <c r="DM174" i="12"/>
  <c r="DD174" i="12"/>
  <c r="DG174" i="12"/>
  <c r="CT174" i="12"/>
  <c r="DP174" i="12"/>
  <c r="CY174" i="12"/>
  <c r="DJ174" i="12"/>
  <c r="DF174" i="12"/>
  <c r="DI174" i="12"/>
  <c r="DB174" i="12"/>
  <c r="DQ174" i="12"/>
  <c r="DO174" i="12"/>
  <c r="DE174" i="12"/>
  <c r="DN174" i="12"/>
  <c r="CW174" i="12"/>
  <c r="DH174" i="12"/>
  <c r="DL174" i="12"/>
  <c r="CZ174" i="12"/>
  <c r="CX174" i="12"/>
  <c r="DK174" i="12"/>
  <c r="CU174" i="12"/>
  <c r="DA174" i="12"/>
  <c r="CV174" i="12"/>
  <c r="DC174" i="12"/>
  <c r="DB95" i="12"/>
  <c r="DD95" i="12"/>
  <c r="CY95" i="12"/>
  <c r="DA95" i="12"/>
  <c r="DO95" i="12"/>
  <c r="DJ95" i="12"/>
  <c r="DL95" i="12"/>
  <c r="DF95" i="12"/>
  <c r="DG95" i="12"/>
  <c r="CZ95" i="12"/>
  <c r="DI95" i="12"/>
  <c r="DH95" i="12"/>
  <c r="DC95" i="12"/>
  <c r="DQ95" i="12"/>
  <c r="CU95" i="12"/>
  <c r="CT95" i="12"/>
  <c r="DN95" i="12"/>
  <c r="DP95" i="12"/>
  <c r="CW95" i="12"/>
  <c r="CX95" i="12"/>
  <c r="DE95" i="12"/>
  <c r="DK95" i="12"/>
  <c r="CV95" i="12"/>
  <c r="DM95" i="12"/>
  <c r="DL148" i="12"/>
  <c r="CU148" i="12"/>
  <c r="DP148" i="12"/>
  <c r="DN148" i="12"/>
  <c r="CX148" i="12"/>
  <c r="DQ148" i="12"/>
  <c r="CW148" i="12"/>
  <c r="DK148" i="12"/>
  <c r="DI148" i="12"/>
  <c r="DA148" i="12"/>
  <c r="DC148" i="12"/>
  <c r="CY148" i="12"/>
  <c r="DJ148" i="12"/>
  <c r="DO148" i="12"/>
  <c r="DD148" i="12"/>
  <c r="DE148" i="12"/>
  <c r="DH148" i="12"/>
  <c r="DB148" i="12"/>
  <c r="DM148" i="12"/>
  <c r="CV148" i="12"/>
  <c r="CT148" i="12"/>
  <c r="DG148" i="12"/>
  <c r="DF148" i="12"/>
  <c r="CZ148" i="12"/>
  <c r="DA77" i="12"/>
  <c r="CX77" i="12"/>
  <c r="DH77" i="12"/>
  <c r="CT77" i="12"/>
  <c r="DB77" i="12"/>
  <c r="DQ77" i="12"/>
  <c r="DL77" i="12"/>
  <c r="DC77" i="12"/>
  <c r="DD77" i="12"/>
  <c r="DF77" i="12"/>
  <c r="DJ77" i="12"/>
  <c r="CY77" i="12"/>
  <c r="DG77" i="12"/>
  <c r="CU77" i="12"/>
  <c r="DO77" i="12"/>
  <c r="CZ77" i="12"/>
  <c r="DK77" i="12"/>
  <c r="DI77" i="12"/>
  <c r="DM77" i="12"/>
  <c r="DE77" i="12"/>
  <c r="DP77" i="12"/>
  <c r="DN77" i="12"/>
  <c r="CV77" i="12"/>
  <c r="CW77" i="12"/>
  <c r="CT110" i="12"/>
  <c r="CU110" i="12"/>
  <c r="DH110" i="12"/>
  <c r="DC110" i="12"/>
  <c r="DN110" i="12"/>
  <c r="DB110" i="12"/>
  <c r="CX110" i="12"/>
  <c r="DI110" i="12"/>
  <c r="CV110" i="12"/>
  <c r="DO110" i="12"/>
  <c r="DP110" i="12"/>
  <c r="DM110" i="12"/>
  <c r="DK110" i="12"/>
  <c r="DL110" i="12"/>
  <c r="DF110" i="12"/>
  <c r="DG110" i="12"/>
  <c r="CY110" i="12"/>
  <c r="DE110" i="12"/>
  <c r="DA110" i="12"/>
  <c r="DQ110" i="12"/>
  <c r="CW110" i="12"/>
  <c r="CZ110" i="12"/>
  <c r="DD110" i="12"/>
  <c r="DJ110" i="12"/>
  <c r="DD142" i="12"/>
  <c r="DN142" i="12"/>
  <c r="DL142" i="12"/>
  <c r="CU142" i="12"/>
  <c r="CZ142" i="12"/>
  <c r="CV142" i="12"/>
  <c r="DA142" i="12"/>
  <c r="CT142" i="12"/>
  <c r="DI142" i="12"/>
  <c r="DH142" i="12"/>
  <c r="DM142" i="12"/>
  <c r="DG142" i="12"/>
  <c r="DQ142" i="12"/>
  <c r="CY142" i="12"/>
  <c r="DO142" i="12"/>
  <c r="DP142" i="12"/>
  <c r="DJ142" i="12"/>
  <c r="CW142" i="12"/>
  <c r="CX142" i="12"/>
  <c r="DK142" i="12"/>
  <c r="DE142" i="12"/>
  <c r="DF142" i="12"/>
  <c r="DB142" i="12"/>
  <c r="DC142" i="12"/>
  <c r="DB230" i="12"/>
  <c r="DQ230" i="12"/>
  <c r="CZ230" i="12"/>
  <c r="CX230" i="12"/>
  <c r="DP230" i="12"/>
  <c r="CW230" i="12"/>
  <c r="DK230" i="12"/>
  <c r="DD230" i="12"/>
  <c r="DA230" i="12"/>
  <c r="CV230" i="12"/>
  <c r="DI230" i="12"/>
  <c r="DE230" i="12"/>
  <c r="DO230" i="12"/>
  <c r="DN230" i="12"/>
  <c r="CY230" i="12"/>
  <c r="DL230" i="12"/>
  <c r="DC230" i="12"/>
  <c r="DH230" i="12"/>
  <c r="CU230" i="12"/>
  <c r="DG230" i="12"/>
  <c r="DJ230" i="12"/>
  <c r="DF230" i="12"/>
  <c r="DM230" i="12"/>
  <c r="CT230" i="12"/>
  <c r="DH152" i="12"/>
  <c r="DP152" i="12"/>
  <c r="DB152" i="12"/>
  <c r="DA152" i="12"/>
  <c r="DO152" i="12"/>
  <c r="DG152" i="12"/>
  <c r="CZ152" i="12"/>
  <c r="CW152" i="12"/>
  <c r="DI152" i="12"/>
  <c r="DK152" i="12"/>
  <c r="DC152" i="12"/>
  <c r="DD152" i="12"/>
  <c r="DL152" i="12"/>
  <c r="CU152" i="12"/>
  <c r="DF152" i="12"/>
  <c r="CX152" i="12"/>
  <c r="CV152" i="12"/>
  <c r="DE152" i="12"/>
  <c r="DJ152" i="12"/>
  <c r="CY152" i="12"/>
  <c r="DN152" i="12"/>
  <c r="CT152" i="12"/>
  <c r="DM152" i="12"/>
  <c r="DQ152" i="12"/>
  <c r="DF18" i="12"/>
  <c r="CT18" i="12"/>
  <c r="DH18" i="12"/>
  <c r="DA18" i="12"/>
  <c r="CU18" i="12"/>
  <c r="CZ18" i="12"/>
  <c r="DQ18" i="12"/>
  <c r="DK18" i="12"/>
  <c r="DJ18" i="12"/>
  <c r="DD18" i="12"/>
  <c r="DO18" i="12"/>
  <c r="CV18" i="12"/>
  <c r="DP18" i="12"/>
  <c r="CY18" i="12"/>
  <c r="DM18" i="12"/>
  <c r="DB18" i="12"/>
  <c r="CW18" i="12"/>
  <c r="DL18" i="12"/>
  <c r="CX18" i="12"/>
  <c r="DG18" i="12"/>
  <c r="DE18" i="12"/>
  <c r="DI18" i="12"/>
  <c r="DC18" i="12"/>
  <c r="DN18" i="12"/>
  <c r="DF112" i="12"/>
  <c r="DG112" i="12"/>
  <c r="DM112" i="12"/>
  <c r="CY112" i="12"/>
  <c r="DO112" i="12"/>
  <c r="DK112" i="12"/>
  <c r="DD112" i="12"/>
  <c r="DL112" i="12"/>
  <c r="CT112" i="12"/>
  <c r="DN112" i="12"/>
  <c r="CV112" i="12"/>
  <c r="DE112" i="12"/>
  <c r="DH112" i="12"/>
  <c r="DP112" i="12"/>
  <c r="CU112" i="12"/>
  <c r="DC112" i="12"/>
  <c r="CX112" i="12"/>
  <c r="DA112" i="12"/>
  <c r="CW112" i="12"/>
  <c r="DJ112" i="12"/>
  <c r="CZ112" i="12"/>
  <c r="DB112" i="12"/>
  <c r="DQ112" i="12"/>
  <c r="DI112" i="12"/>
  <c r="DD61" i="12"/>
  <c r="DK61" i="12"/>
  <c r="CW61" i="12"/>
  <c r="CU61" i="12"/>
  <c r="CX61" i="12"/>
  <c r="DB61" i="12"/>
  <c r="DJ61" i="12"/>
  <c r="DC61" i="12"/>
  <c r="DE61" i="12"/>
  <c r="DI61" i="12"/>
  <c r="DN61" i="12"/>
  <c r="DG61" i="12"/>
  <c r="CY61" i="12"/>
  <c r="CT61" i="12"/>
  <c r="DQ61" i="12"/>
  <c r="DH61" i="12"/>
  <c r="CZ61" i="12"/>
  <c r="DF61" i="12"/>
  <c r="DA61" i="12"/>
  <c r="DM61" i="12"/>
  <c r="DO61" i="12"/>
  <c r="CV61" i="12"/>
  <c r="DL61" i="12"/>
  <c r="DP61" i="12"/>
  <c r="DE120" i="12"/>
  <c r="DG120" i="12"/>
  <c r="DJ120" i="12"/>
  <c r="CW120" i="12"/>
  <c r="DC120" i="12"/>
  <c r="DO120" i="12"/>
  <c r="DK120" i="12"/>
  <c r="CX120" i="12"/>
  <c r="DH120" i="12"/>
  <c r="DA120" i="12"/>
  <c r="CU120" i="12"/>
  <c r="DB120" i="12"/>
  <c r="DN120" i="12"/>
  <c r="DD120" i="12"/>
  <c r="DI120" i="12"/>
  <c r="DQ120" i="12"/>
  <c r="CZ120" i="12"/>
  <c r="DM120" i="12"/>
  <c r="CY120" i="12"/>
  <c r="DP120" i="12"/>
  <c r="CT120" i="12"/>
  <c r="DL120" i="12"/>
  <c r="DF120" i="12"/>
  <c r="CV120" i="12"/>
  <c r="DQ136" i="12"/>
  <c r="DN136" i="12"/>
  <c r="DJ136" i="12"/>
  <c r="DI136" i="12"/>
  <c r="CZ136" i="12"/>
  <c r="CW136" i="12"/>
  <c r="DE136" i="12"/>
  <c r="DH136" i="12"/>
  <c r="DM136" i="12"/>
  <c r="CT136" i="12"/>
  <c r="DG136" i="12"/>
  <c r="CX136" i="12"/>
  <c r="CV136" i="12"/>
  <c r="DP136" i="12"/>
  <c r="CY136" i="12"/>
  <c r="DB136" i="12"/>
  <c r="DA136" i="12"/>
  <c r="DF136" i="12"/>
  <c r="DO136" i="12"/>
  <c r="DC136" i="12"/>
  <c r="DK136" i="12"/>
  <c r="DD136" i="12"/>
  <c r="CU136" i="12"/>
  <c r="DL136" i="12"/>
  <c r="DI21" i="12"/>
  <c r="DD21" i="12"/>
  <c r="DB21" i="12"/>
  <c r="DP21" i="12"/>
  <c r="CY21" i="12"/>
  <c r="DQ21" i="12"/>
  <c r="DL21" i="12"/>
  <c r="CV21" i="12"/>
  <c r="CT21" i="12"/>
  <c r="DH21" i="12"/>
  <c r="DO21" i="12"/>
  <c r="DF21" i="12"/>
  <c r="DJ21" i="12"/>
  <c r="DG21" i="12"/>
  <c r="DM21" i="12"/>
  <c r="DA21" i="12"/>
  <c r="CU21" i="12"/>
  <c r="DN21" i="12"/>
  <c r="DK21" i="12"/>
  <c r="CZ21" i="12"/>
  <c r="DE21" i="12"/>
  <c r="CW21" i="12"/>
  <c r="DC21" i="12"/>
  <c r="CX21" i="12"/>
  <c r="CV185" i="12"/>
  <c r="DA185" i="12"/>
  <c r="CZ185" i="12"/>
  <c r="CT185" i="12"/>
  <c r="DE185" i="12"/>
  <c r="DP185" i="12"/>
  <c r="DL185" i="12"/>
  <c r="DO185" i="12"/>
  <c r="DK185" i="12"/>
  <c r="DB185" i="12"/>
  <c r="CX185" i="12"/>
  <c r="DQ185" i="12"/>
  <c r="CW185" i="12"/>
  <c r="DN185" i="12"/>
  <c r="CU185" i="12"/>
  <c r="CY185" i="12"/>
  <c r="DJ185" i="12"/>
  <c r="DM185" i="12"/>
  <c r="DF185" i="12"/>
  <c r="DI185" i="12"/>
  <c r="DC185" i="12"/>
  <c r="DG185" i="12"/>
  <c r="DD185" i="12"/>
  <c r="DH185" i="12"/>
  <c r="DG92" i="12"/>
  <c r="CZ92" i="12"/>
  <c r="DO92" i="12"/>
  <c r="CU92" i="12"/>
  <c r="DF92" i="12"/>
  <c r="CX92" i="12"/>
  <c r="DJ92" i="12"/>
  <c r="DL92" i="12"/>
  <c r="DH92" i="12"/>
  <c r="CW92" i="12"/>
  <c r="DB92" i="12"/>
  <c r="DN92" i="12"/>
  <c r="CY92" i="12"/>
  <c r="DP92" i="12"/>
  <c r="CT92" i="12"/>
  <c r="DC92" i="12"/>
  <c r="DI92" i="12"/>
  <c r="DK92" i="12"/>
  <c r="DE92" i="12"/>
  <c r="DQ92" i="12"/>
  <c r="DD92" i="12"/>
  <c r="DM92" i="12"/>
  <c r="DA92" i="12"/>
  <c r="CV92" i="12"/>
  <c r="DB241" i="12"/>
  <c r="CX241" i="12"/>
  <c r="DJ241" i="12"/>
  <c r="DD241" i="12"/>
  <c r="DQ241" i="12"/>
  <c r="DE241" i="12"/>
  <c r="CY241" i="12"/>
  <c r="CZ241" i="12"/>
  <c r="DI241" i="12"/>
  <c r="CV241" i="12"/>
  <c r="DL241" i="12"/>
  <c r="DN241" i="12"/>
  <c r="DM241" i="12"/>
  <c r="DO241" i="12"/>
  <c r="DF241" i="12"/>
  <c r="CU241" i="12"/>
  <c r="DP241" i="12"/>
  <c r="DC241" i="12"/>
  <c r="CW241" i="12"/>
  <c r="DH241" i="12"/>
  <c r="DG241" i="12"/>
  <c r="CT241" i="12"/>
  <c r="DA241" i="12"/>
  <c r="DK241" i="12"/>
  <c r="DC132" i="12"/>
  <c r="DB132" i="12"/>
  <c r="CW132" i="12"/>
  <c r="DK132" i="12"/>
  <c r="DM132" i="12"/>
  <c r="DL132" i="12"/>
  <c r="CZ132" i="12"/>
  <c r="DG132" i="12"/>
  <c r="DP132" i="12"/>
  <c r="CX132" i="12"/>
  <c r="DN132" i="12"/>
  <c r="DD132" i="12"/>
  <c r="DO132" i="12"/>
  <c r="DF132" i="12"/>
  <c r="CT132" i="12"/>
  <c r="DI132" i="12"/>
  <c r="CY132" i="12"/>
  <c r="DE132" i="12"/>
  <c r="DQ132" i="12"/>
  <c r="DJ132" i="12"/>
  <c r="CV132" i="12"/>
  <c r="DH132" i="12"/>
  <c r="CU132" i="12"/>
  <c r="DA132" i="12"/>
  <c r="CT15" i="12"/>
  <c r="DK15" i="12"/>
  <c r="CW15" i="12"/>
  <c r="DC15" i="12"/>
  <c r="CY15" i="12"/>
  <c r="CV15" i="12"/>
  <c r="DL15" i="12"/>
  <c r="DG15" i="12"/>
  <c r="CZ15" i="12"/>
  <c r="DE15" i="12"/>
  <c r="DP15" i="12"/>
  <c r="DM15" i="12"/>
  <c r="DO15" i="12"/>
  <c r="DH15" i="12"/>
  <c r="DB15" i="12"/>
  <c r="DA15" i="12"/>
  <c r="CU15" i="12"/>
  <c r="CX15" i="12"/>
  <c r="DI15" i="12"/>
  <c r="DJ15" i="12"/>
  <c r="DQ15" i="12"/>
  <c r="DD15" i="12"/>
  <c r="DN15" i="12"/>
  <c r="DF15" i="12"/>
  <c r="DD123" i="12"/>
  <c r="DJ123" i="12"/>
  <c r="CY123" i="12"/>
  <c r="DF123" i="12"/>
  <c r="CV123" i="12"/>
  <c r="DM123" i="12"/>
  <c r="DP123" i="12"/>
  <c r="DG123" i="12"/>
  <c r="DQ123" i="12"/>
  <c r="DB123" i="12"/>
  <c r="DE123" i="12"/>
  <c r="DC123" i="12"/>
  <c r="DH123" i="12"/>
  <c r="CT123" i="12"/>
  <c r="DA123" i="12"/>
  <c r="CX123" i="12"/>
  <c r="CZ123" i="12"/>
  <c r="DK123" i="12"/>
  <c r="CU123" i="12"/>
  <c r="DL123" i="12"/>
  <c r="DN123" i="12"/>
  <c r="CW123" i="12"/>
  <c r="DO123" i="12"/>
  <c r="DI123" i="12"/>
  <c r="DO240" i="12"/>
  <c r="DE240" i="12"/>
  <c r="DC240" i="12"/>
  <c r="DJ240" i="12"/>
  <c r="CZ240" i="12"/>
  <c r="CU240" i="12"/>
  <c r="DQ240" i="12"/>
  <c r="DK240" i="12"/>
  <c r="DD240" i="12"/>
  <c r="DF240" i="12"/>
  <c r="DP240" i="12"/>
  <c r="CY240" i="12"/>
  <c r="DB240" i="12"/>
  <c r="DG240" i="12"/>
  <c r="DI240" i="12"/>
  <c r="DM240" i="12"/>
  <c r="DL240" i="12"/>
  <c r="DH240" i="12"/>
  <c r="CV240" i="12"/>
  <c r="DN240" i="12"/>
  <c r="CW240" i="12"/>
  <c r="DA240" i="12"/>
  <c r="CT240" i="12"/>
  <c r="CX240" i="12"/>
  <c r="DD216" i="12"/>
  <c r="DN216" i="12"/>
  <c r="CV216" i="12"/>
  <c r="CX216" i="12"/>
  <c r="DO216" i="12"/>
  <c r="CU216" i="12"/>
  <c r="DC216" i="12"/>
  <c r="DA216" i="12"/>
  <c r="DG216" i="12"/>
  <c r="DP216" i="12"/>
  <c r="DQ216" i="12"/>
  <c r="DK216" i="12"/>
  <c r="CZ216" i="12"/>
  <c r="DH216" i="12"/>
  <c r="CW216" i="12"/>
  <c r="DI216" i="12"/>
  <c r="CY216" i="12"/>
  <c r="DL216" i="12"/>
  <c r="DB216" i="12"/>
  <c r="DF216" i="12"/>
  <c r="DE216" i="12"/>
  <c r="DM216" i="12"/>
  <c r="CT216" i="12"/>
  <c r="DJ216" i="12"/>
  <c r="CT131" i="12"/>
  <c r="CY131" i="12"/>
  <c r="CV131" i="12"/>
  <c r="DE131" i="12"/>
  <c r="DJ131" i="12"/>
  <c r="DO131" i="12"/>
  <c r="DB131" i="12"/>
  <c r="DQ131" i="12"/>
  <c r="DD131" i="12"/>
  <c r="CX131" i="12"/>
  <c r="DK131" i="12"/>
  <c r="DF131" i="12"/>
  <c r="DM131" i="12"/>
  <c r="DL131" i="12"/>
  <c r="DI131" i="12"/>
  <c r="DN131" i="12"/>
  <c r="DG131" i="12"/>
  <c r="DP131" i="12"/>
  <c r="CZ131" i="12"/>
  <c r="CW131" i="12"/>
  <c r="DC131" i="12"/>
  <c r="CU131" i="12"/>
  <c r="DA131" i="12"/>
  <c r="DH131" i="12"/>
  <c r="DD121" i="12"/>
  <c r="CY121" i="12"/>
  <c r="DF121" i="12"/>
  <c r="DJ121" i="12"/>
  <c r="CU121" i="12"/>
  <c r="DM121" i="12"/>
  <c r="CT121" i="12"/>
  <c r="DI121" i="12"/>
  <c r="DE121" i="12"/>
  <c r="DK121" i="12"/>
  <c r="CZ121" i="12"/>
  <c r="DB121" i="12"/>
  <c r="CV121" i="12"/>
  <c r="DH121" i="12"/>
  <c r="DC121" i="12"/>
  <c r="CX121" i="12"/>
  <c r="DO121" i="12"/>
  <c r="CW121" i="12"/>
  <c r="DQ121" i="12"/>
  <c r="DL121" i="12"/>
  <c r="DG121" i="12"/>
  <c r="DP121" i="12"/>
  <c r="DA121" i="12"/>
  <c r="DN121" i="12"/>
  <c r="DD122" i="12"/>
  <c r="DP122" i="12"/>
  <c r="CX122" i="12"/>
  <c r="CV122" i="12"/>
  <c r="CU122" i="12"/>
  <c r="DN122" i="12"/>
  <c r="DF122" i="12"/>
  <c r="CT122" i="12"/>
  <c r="DI122" i="12"/>
  <c r="DA122" i="12"/>
  <c r="CY122" i="12"/>
  <c r="DE122" i="12"/>
  <c r="DC122" i="12"/>
  <c r="DM122" i="12"/>
  <c r="DB122" i="12"/>
  <c r="DQ122" i="12"/>
  <c r="DG122" i="12"/>
  <c r="DH122" i="12"/>
  <c r="CZ122" i="12"/>
  <c r="CW122" i="12"/>
  <c r="DK122" i="12"/>
  <c r="DJ122" i="12"/>
  <c r="DO122" i="12"/>
  <c r="DL122" i="12"/>
  <c r="DD4" i="12"/>
  <c r="DB4" i="12"/>
  <c r="DO4" i="12"/>
  <c r="CU4" i="12"/>
  <c r="CW4" i="12"/>
  <c r="CT4" i="12"/>
  <c r="DF4" i="12"/>
  <c r="DJ4" i="12"/>
  <c r="DM4" i="12"/>
  <c r="DE4" i="12"/>
  <c r="DK4" i="12"/>
  <c r="DQ4" i="12"/>
  <c r="DI4" i="12"/>
  <c r="CZ4" i="12"/>
  <c r="CY4" i="12"/>
  <c r="CV4" i="12"/>
  <c r="DC4" i="12"/>
  <c r="DP4" i="12"/>
  <c r="DN4" i="12"/>
  <c r="DH4" i="12"/>
  <c r="DA4" i="12"/>
  <c r="CX4" i="12"/>
  <c r="DL4" i="12"/>
  <c r="DG4" i="12"/>
  <c r="DL5" i="12"/>
  <c r="DJ5" i="12"/>
  <c r="DN5" i="12"/>
  <c r="CV5" i="12"/>
  <c r="DG5" i="12"/>
  <c r="DQ5" i="12"/>
  <c r="DP5" i="12"/>
  <c r="CX5" i="12"/>
  <c r="DC5" i="12"/>
  <c r="DO5" i="12"/>
  <c r="DF5" i="12"/>
  <c r="DI5" i="12"/>
  <c r="DM5" i="12"/>
  <c r="DE5" i="12"/>
  <c r="CU5" i="12"/>
  <c r="DD5" i="12"/>
  <c r="CZ5" i="12"/>
  <c r="DB5" i="12"/>
  <c r="CW5" i="12"/>
  <c r="CY5" i="12"/>
  <c r="CT5" i="12"/>
  <c r="DA5" i="12"/>
  <c r="DH5" i="12"/>
  <c r="DK5" i="12"/>
  <c r="DF202" i="12"/>
  <c r="DN202" i="12"/>
  <c r="DP202" i="12"/>
  <c r="CU202" i="12"/>
  <c r="DJ202" i="12"/>
  <c r="DH202" i="12"/>
  <c r="DE202" i="12"/>
  <c r="DC202" i="12"/>
  <c r="DM202" i="12"/>
  <c r="CW202" i="12"/>
  <c r="DQ202" i="12"/>
  <c r="DL202" i="12"/>
  <c r="DI202" i="12"/>
  <c r="CV202" i="12"/>
  <c r="CX202" i="12"/>
  <c r="DD202" i="12"/>
  <c r="DK202" i="12"/>
  <c r="CY202" i="12"/>
  <c r="CZ202" i="12"/>
  <c r="DG202" i="12"/>
  <c r="DB202" i="12"/>
  <c r="CT202" i="12"/>
  <c r="DO202" i="12"/>
  <c r="DA202" i="12"/>
  <c r="CT29" i="12"/>
  <c r="CV29" i="12"/>
  <c r="CX29" i="12"/>
  <c r="DI29" i="12"/>
  <c r="DK29" i="12"/>
  <c r="DJ29" i="12"/>
  <c r="DA29" i="12"/>
  <c r="DD29" i="12"/>
  <c r="CZ29" i="12"/>
  <c r="DE29" i="12"/>
  <c r="DN29" i="12"/>
  <c r="DQ29" i="12"/>
  <c r="DG29" i="12"/>
  <c r="DB29" i="12"/>
  <c r="CY29" i="12"/>
  <c r="CW29" i="12"/>
  <c r="DF29" i="12"/>
  <c r="DH29" i="12"/>
  <c r="DP29" i="12"/>
  <c r="DM29" i="12"/>
  <c r="DO29" i="12"/>
  <c r="DL29" i="12"/>
  <c r="DC29" i="12"/>
  <c r="CU29" i="12"/>
  <c r="DH169" i="12"/>
  <c r="DI169" i="12"/>
  <c r="DC169" i="12"/>
  <c r="DO169" i="12"/>
  <c r="CX169" i="12"/>
  <c r="DE169" i="12"/>
  <c r="DL169" i="12"/>
  <c r="DN169" i="12"/>
  <c r="DA169" i="12"/>
  <c r="DB169" i="12"/>
  <c r="DM169" i="12"/>
  <c r="DG169" i="12"/>
  <c r="DP169" i="12"/>
  <c r="CW169" i="12"/>
  <c r="DD169" i="12"/>
  <c r="DK169" i="12"/>
  <c r="DF169" i="12"/>
  <c r="CZ169" i="12"/>
  <c r="CY169" i="12"/>
  <c r="CU169" i="12"/>
  <c r="CT169" i="12"/>
  <c r="DQ169" i="12"/>
  <c r="CV169" i="12"/>
  <c r="DJ169" i="12"/>
  <c r="DF75" i="12"/>
  <c r="DL75" i="12"/>
  <c r="CX75" i="12"/>
  <c r="DO75" i="12"/>
  <c r="CZ75" i="12"/>
  <c r="CY75" i="12"/>
  <c r="DQ75" i="12"/>
  <c r="DG75" i="12"/>
  <c r="DC75" i="12"/>
  <c r="DA75" i="12"/>
  <c r="DD75" i="12"/>
  <c r="CU75" i="12"/>
  <c r="DP75" i="12"/>
  <c r="DK75" i="12"/>
  <c r="DN75" i="12"/>
  <c r="DI75" i="12"/>
  <c r="CT75" i="12"/>
  <c r="CV75" i="12"/>
  <c r="DJ75" i="12"/>
  <c r="DH75" i="12"/>
  <c r="DM75" i="12"/>
  <c r="DB75" i="12"/>
  <c r="CW75" i="12"/>
  <c r="DE75" i="12"/>
  <c r="DO12" i="12"/>
  <c r="DL12" i="12"/>
  <c r="DE12" i="12"/>
  <c r="DB12" i="12"/>
  <c r="DC12" i="12"/>
  <c r="DM12" i="12"/>
  <c r="DK12" i="12"/>
  <c r="DD12" i="12"/>
  <c r="DA12" i="12"/>
  <c r="DG12" i="12"/>
  <c r="DQ12" i="12"/>
  <c r="CW12" i="12"/>
  <c r="CU12" i="12"/>
  <c r="DF12" i="12"/>
  <c r="CV12" i="12"/>
  <c r="DJ12" i="12"/>
  <c r="CY12" i="12"/>
  <c r="DN12" i="12"/>
  <c r="DH12" i="12"/>
  <c r="DI12" i="12"/>
  <c r="CX12" i="12"/>
  <c r="DP12" i="12"/>
  <c r="CZ12" i="12"/>
  <c r="CT12" i="12"/>
  <c r="DI90" i="12"/>
  <c r="DQ90" i="12"/>
  <c r="DF90" i="12"/>
  <c r="DM90" i="12"/>
  <c r="CW90" i="12"/>
  <c r="DC90" i="12"/>
  <c r="CX90" i="12"/>
  <c r="DG90" i="12"/>
  <c r="DH90" i="12"/>
  <c r="DA90" i="12"/>
  <c r="DL90" i="12"/>
  <c r="DN90" i="12"/>
  <c r="DP90" i="12"/>
  <c r="CT90" i="12"/>
  <c r="DO90" i="12"/>
  <c r="DE90" i="12"/>
  <c r="CZ90" i="12"/>
  <c r="CU90" i="12"/>
  <c r="DK90" i="12"/>
  <c r="CV90" i="12"/>
  <c r="CY90" i="12"/>
  <c r="DJ90" i="12"/>
  <c r="DB90" i="12"/>
  <c r="DD90" i="12"/>
  <c r="DO143" i="12"/>
  <c r="CV143" i="12"/>
  <c r="DQ143" i="12"/>
  <c r="DB143" i="12"/>
  <c r="CT143" i="12"/>
  <c r="DD143" i="12"/>
  <c r="CY143" i="12"/>
  <c r="CU143" i="12"/>
  <c r="DJ143" i="12"/>
  <c r="DH143" i="12"/>
  <c r="DC143" i="12"/>
  <c r="DA143" i="12"/>
  <c r="DM143" i="12"/>
  <c r="DG143" i="12"/>
  <c r="DL143" i="12"/>
  <c r="DI143" i="12"/>
  <c r="DK143" i="12"/>
  <c r="DF143" i="12"/>
  <c r="DN143" i="12"/>
  <c r="DP143" i="12"/>
  <c r="CW143" i="12"/>
  <c r="CX143" i="12"/>
  <c r="DE143" i="12"/>
  <c r="CZ143" i="12"/>
  <c r="CU84" i="12"/>
  <c r="CX84" i="12"/>
  <c r="DI84" i="12"/>
  <c r="DD84" i="12"/>
  <c r="DQ84" i="12"/>
  <c r="DH84" i="12"/>
  <c r="DA84" i="12"/>
  <c r="CV84" i="12"/>
  <c r="DN84" i="12"/>
  <c r="DL84" i="12"/>
  <c r="CY84" i="12"/>
  <c r="DK84" i="12"/>
  <c r="DB84" i="12"/>
  <c r="DG84" i="12"/>
  <c r="DE84" i="12"/>
  <c r="CW84" i="12"/>
  <c r="DO84" i="12"/>
  <c r="DF84" i="12"/>
  <c r="CT84" i="12"/>
  <c r="CZ84" i="12"/>
  <c r="DP84" i="12"/>
  <c r="DC84" i="12"/>
  <c r="DM84" i="12"/>
  <c r="DJ84" i="12"/>
  <c r="CU210" i="12"/>
  <c r="CY210" i="12"/>
  <c r="DN210" i="12"/>
  <c r="DB210" i="12"/>
  <c r="CT210" i="12"/>
  <c r="CX210" i="12"/>
  <c r="DM210" i="12"/>
  <c r="DC210" i="12"/>
  <c r="DE210" i="12"/>
  <c r="DH210" i="12"/>
  <c r="DA210" i="12"/>
  <c r="DP210" i="12"/>
  <c r="DI210" i="12"/>
  <c r="DK210" i="12"/>
  <c r="DD210" i="12"/>
  <c r="DL210" i="12"/>
  <c r="CW210" i="12"/>
  <c r="CV210" i="12"/>
  <c r="DQ210" i="12"/>
  <c r="DF210" i="12"/>
  <c r="DJ210" i="12"/>
  <c r="CZ210" i="12"/>
  <c r="DO210" i="12"/>
  <c r="DG210" i="12"/>
  <c r="DF126" i="12"/>
  <c r="CW126" i="12"/>
  <c r="DD126" i="12"/>
  <c r="DH126" i="12"/>
  <c r="DE126" i="12"/>
  <c r="DM126" i="12"/>
  <c r="DB126" i="12"/>
  <c r="DL126" i="12"/>
  <c r="DC126" i="12"/>
  <c r="CV126" i="12"/>
  <c r="DQ126" i="12"/>
  <c r="CU126" i="12"/>
  <c r="DJ126" i="12"/>
  <c r="CT126" i="12"/>
  <c r="DN126" i="12"/>
  <c r="DA126" i="12"/>
  <c r="DO126" i="12"/>
  <c r="CX126" i="12"/>
  <c r="DP126" i="12"/>
  <c r="CY126" i="12"/>
  <c r="DK126" i="12"/>
  <c r="DI126" i="12"/>
  <c r="CZ126" i="12"/>
  <c r="DG126" i="12"/>
  <c r="DO181" i="12"/>
  <c r="DF181" i="12"/>
  <c r="CX181" i="12"/>
  <c r="DP181" i="12"/>
  <c r="CZ181" i="12"/>
  <c r="DG181" i="12"/>
  <c r="DE181" i="12"/>
  <c r="DM181" i="12"/>
  <c r="CU181" i="12"/>
  <c r="CW181" i="12"/>
  <c r="DH181" i="12"/>
  <c r="DQ181" i="12"/>
  <c r="CT181" i="12"/>
  <c r="DA181" i="12"/>
  <c r="DD181" i="12"/>
  <c r="DI181" i="12"/>
  <c r="DK181" i="12"/>
  <c r="CV181" i="12"/>
  <c r="DJ181" i="12"/>
  <c r="DB181" i="12"/>
  <c r="DN181" i="12"/>
  <c r="DL181" i="12"/>
  <c r="CY181" i="12"/>
  <c r="DC181" i="12"/>
  <c r="DI117" i="12"/>
  <c r="DJ117" i="12"/>
  <c r="DG117" i="12"/>
  <c r="CV117" i="12"/>
  <c r="CZ117" i="12"/>
  <c r="DL117" i="12"/>
  <c r="DP117" i="12"/>
  <c r="CU117" i="12"/>
  <c r="DB117" i="12"/>
  <c r="DQ117" i="12"/>
  <c r="DD117" i="12"/>
  <c r="CY117" i="12"/>
  <c r="DK117" i="12"/>
  <c r="CX117" i="12"/>
  <c r="CT117" i="12"/>
  <c r="DE117" i="12"/>
  <c r="DO117" i="12"/>
  <c r="DA117" i="12"/>
  <c r="DM117" i="12"/>
  <c r="CW117" i="12"/>
  <c r="DH117" i="12"/>
  <c r="DN117" i="12"/>
  <c r="DC117" i="12"/>
  <c r="DF117" i="12"/>
  <c r="DB55" i="12"/>
  <c r="DA55" i="12"/>
  <c r="CT55" i="12"/>
  <c r="DE55" i="12"/>
  <c r="CZ55" i="12"/>
  <c r="CY55" i="12"/>
  <c r="DF55" i="12"/>
  <c r="CV55" i="12"/>
  <c r="DO55" i="12"/>
  <c r="DH55" i="12"/>
  <c r="DK55" i="12"/>
  <c r="DM55" i="12"/>
  <c r="DN55" i="12"/>
  <c r="DD55" i="12"/>
  <c r="CX55" i="12"/>
  <c r="DC55" i="12"/>
  <c r="DI55" i="12"/>
  <c r="CU55" i="12"/>
  <c r="DL55" i="12"/>
  <c r="DG55" i="12"/>
  <c r="DP55" i="12"/>
  <c r="DJ55" i="12"/>
  <c r="CW55" i="12"/>
  <c r="DQ55" i="12"/>
  <c r="DE39" i="12"/>
  <c r="DI39" i="12"/>
  <c r="CU39" i="12"/>
  <c r="DD39" i="12"/>
  <c r="DQ39" i="12"/>
  <c r="CY39" i="12"/>
  <c r="DB39" i="12"/>
  <c r="DO39" i="12"/>
  <c r="CZ39" i="12"/>
  <c r="DL39" i="12"/>
  <c r="DN39" i="12"/>
  <c r="DC39" i="12"/>
  <c r="DA39" i="12"/>
  <c r="DM39" i="12"/>
  <c r="DG39" i="12"/>
  <c r="CV39" i="12"/>
  <c r="DF39" i="12"/>
  <c r="DH39" i="12"/>
  <c r="CX39" i="12"/>
  <c r="CW39" i="12"/>
  <c r="DJ39" i="12"/>
  <c r="CT39" i="12"/>
  <c r="DK39" i="12"/>
  <c r="DP39" i="12"/>
  <c r="DH101" i="12"/>
  <c r="DB101" i="12"/>
  <c r="DF101" i="12"/>
  <c r="DQ101" i="12"/>
  <c r="DG101" i="12"/>
  <c r="DO101" i="12"/>
  <c r="CW101" i="12"/>
  <c r="CY101" i="12"/>
  <c r="CU101" i="12"/>
  <c r="DP101" i="12"/>
  <c r="CZ101" i="12"/>
  <c r="DA101" i="12"/>
  <c r="DK101" i="12"/>
  <c r="DJ101" i="12"/>
  <c r="DI101" i="12"/>
  <c r="CV101" i="12"/>
  <c r="DD101" i="12"/>
  <c r="DN101" i="12"/>
  <c r="DL101" i="12"/>
  <c r="DE101" i="12"/>
  <c r="CT101" i="12"/>
  <c r="DC101" i="12"/>
  <c r="DM101" i="12"/>
  <c r="CX101" i="12"/>
  <c r="DI173" i="12"/>
  <c r="DB173" i="12"/>
  <c r="CX173" i="12"/>
  <c r="DA173" i="12"/>
  <c r="CW173" i="12"/>
  <c r="CT173" i="12"/>
  <c r="CU173" i="12"/>
  <c r="DD173" i="12"/>
  <c r="DJ173" i="12"/>
  <c r="CY173" i="12"/>
  <c r="DL173" i="12"/>
  <c r="DQ173" i="12"/>
  <c r="DK173" i="12"/>
  <c r="DO173" i="12"/>
  <c r="DN173" i="12"/>
  <c r="DH173" i="12"/>
  <c r="CZ173" i="12"/>
  <c r="DF173" i="12"/>
  <c r="DC173" i="12"/>
  <c r="DG173" i="12"/>
  <c r="DM173" i="12"/>
  <c r="DP173" i="12"/>
  <c r="CV173" i="12"/>
  <c r="DE173" i="12"/>
  <c r="DD11" i="12"/>
  <c r="DM11" i="12"/>
  <c r="CT11" i="12"/>
  <c r="DC11" i="12"/>
  <c r="CY11" i="12"/>
  <c r="DL11" i="12"/>
  <c r="DQ11" i="12"/>
  <c r="DP11" i="12"/>
  <c r="DB11" i="12"/>
  <c r="DF11" i="12"/>
  <c r="DJ11" i="12"/>
  <c r="CX11" i="12"/>
  <c r="DA11" i="12"/>
  <c r="DK11" i="12"/>
  <c r="CW11" i="12"/>
  <c r="CZ11" i="12"/>
  <c r="DI11" i="12"/>
  <c r="DE11" i="12"/>
  <c r="CV11" i="12"/>
  <c r="DG11" i="12"/>
  <c r="CU11" i="12"/>
  <c r="DH11" i="12"/>
  <c r="DN11" i="12"/>
  <c r="DO11" i="12"/>
  <c r="DG50" i="12"/>
  <c r="DJ50" i="12"/>
  <c r="DF50" i="12"/>
  <c r="CU50" i="12"/>
  <c r="DB50" i="12"/>
  <c r="DQ50" i="12"/>
  <c r="DI50" i="12"/>
  <c r="CZ50" i="12"/>
  <c r="DP50" i="12"/>
  <c r="DD50" i="12"/>
  <c r="DK50" i="12"/>
  <c r="DA50" i="12"/>
  <c r="CX50" i="12"/>
  <c r="DC50" i="12"/>
  <c r="DM50" i="12"/>
  <c r="DN50" i="12"/>
  <c r="CY50" i="12"/>
  <c r="DH50" i="12"/>
  <c r="DE50" i="12"/>
  <c r="CW50" i="12"/>
  <c r="CV50" i="12"/>
  <c r="DO50" i="12"/>
  <c r="CT50" i="12"/>
  <c r="DL50" i="12"/>
  <c r="DO188" i="12"/>
  <c r="DA188" i="12"/>
  <c r="CW188" i="12"/>
  <c r="CU188" i="12"/>
  <c r="DC188" i="12"/>
  <c r="DD188" i="12"/>
  <c r="CT188" i="12"/>
  <c r="DI188" i="12"/>
  <c r="DJ188" i="12"/>
  <c r="DN188" i="12"/>
  <c r="DL188" i="12"/>
  <c r="DB188" i="12"/>
  <c r="DQ188" i="12"/>
  <c r="DF188" i="12"/>
  <c r="DK188" i="12"/>
  <c r="CZ188" i="12"/>
  <c r="DE188" i="12"/>
  <c r="DP188" i="12"/>
  <c r="CV188" i="12"/>
  <c r="DG188" i="12"/>
  <c r="DH188" i="12"/>
  <c r="DM188" i="12"/>
  <c r="CX188" i="12"/>
  <c r="CY188" i="12"/>
  <c r="DG16" i="12"/>
  <c r="DD16" i="12"/>
  <c r="CX16" i="12"/>
  <c r="CV16" i="12"/>
  <c r="CU16" i="12"/>
  <c r="DK16" i="12"/>
  <c r="CW16" i="12"/>
  <c r="DQ16" i="12"/>
  <c r="DA16" i="12"/>
  <c r="DI16" i="12"/>
  <c r="DJ16" i="12"/>
  <c r="DL16" i="12"/>
  <c r="DP16" i="12"/>
  <c r="CZ16" i="12"/>
  <c r="CT16" i="12"/>
  <c r="DC16" i="12"/>
  <c r="DH16" i="12"/>
  <c r="DO16" i="12"/>
  <c r="DM16" i="12"/>
  <c r="DB16" i="12"/>
  <c r="DE16" i="12"/>
  <c r="DN16" i="12"/>
  <c r="DF16" i="12"/>
  <c r="CY16" i="12"/>
  <c r="DK138" i="12"/>
  <c r="CY138" i="12"/>
  <c r="DA138" i="12"/>
  <c r="CU138" i="12"/>
  <c r="DF138" i="12"/>
  <c r="DJ138" i="12"/>
  <c r="DB138" i="12"/>
  <c r="DE138" i="12"/>
  <c r="CX138" i="12"/>
  <c r="DL138" i="12"/>
  <c r="CT138" i="12"/>
  <c r="DC138" i="12"/>
  <c r="DM138" i="12"/>
  <c r="DH138" i="12"/>
  <c r="CV138" i="12"/>
  <c r="DG138" i="12"/>
  <c r="DN138" i="12"/>
  <c r="DD138" i="12"/>
  <c r="CZ138" i="12"/>
  <c r="DI138" i="12"/>
  <c r="DP138" i="12"/>
  <c r="DQ138" i="12"/>
  <c r="CW138" i="12"/>
  <c r="DO138" i="12"/>
  <c r="DO197" i="12"/>
  <c r="DK197" i="12"/>
  <c r="DQ197" i="12"/>
  <c r="DB197" i="12"/>
  <c r="CV197" i="12"/>
  <c r="CX197" i="12"/>
  <c r="DE197" i="12"/>
  <c r="CU197" i="12"/>
  <c r="CT197" i="12"/>
  <c r="DA197" i="12"/>
  <c r="DD197" i="12"/>
  <c r="DC197" i="12"/>
  <c r="DN197" i="12"/>
  <c r="CW197" i="12"/>
  <c r="CZ197" i="12"/>
  <c r="DI197" i="12"/>
  <c r="DL197" i="12"/>
  <c r="DP197" i="12"/>
  <c r="DG197" i="12"/>
  <c r="CY197" i="12"/>
  <c r="DH197" i="12"/>
  <c r="DF197" i="12"/>
  <c r="DJ197" i="12"/>
  <c r="DM197" i="12"/>
  <c r="DB22" i="12"/>
  <c r="DE22" i="12"/>
  <c r="CY22" i="12"/>
  <c r="CZ22" i="12"/>
  <c r="DG22" i="12"/>
  <c r="DM22" i="12"/>
  <c r="DL22" i="12"/>
  <c r="CW22" i="12"/>
  <c r="DN22" i="12"/>
  <c r="DF22" i="12"/>
  <c r="DK22" i="12"/>
  <c r="DP22" i="12"/>
  <c r="DA22" i="12"/>
  <c r="CX22" i="12"/>
  <c r="DQ22" i="12"/>
  <c r="DD22" i="12"/>
  <c r="CU22" i="12"/>
  <c r="DC22" i="12"/>
  <c r="DO22" i="12"/>
  <c r="CT22" i="12"/>
  <c r="DH22" i="12"/>
  <c r="DI22" i="12"/>
  <c r="CV22" i="12"/>
  <c r="DJ22" i="12"/>
  <c r="DC37" i="12"/>
  <c r="DA37" i="12"/>
  <c r="CV37" i="12"/>
  <c r="DL37" i="12"/>
  <c r="CX37" i="12"/>
  <c r="DH37" i="12"/>
  <c r="DN37" i="12"/>
  <c r="DM37" i="12"/>
  <c r="DI37" i="12"/>
  <c r="CZ37" i="12"/>
  <c r="DP37" i="12"/>
  <c r="CU37" i="12"/>
  <c r="DD37" i="12"/>
  <c r="DB37" i="12"/>
  <c r="CT37" i="12"/>
  <c r="DF37" i="12"/>
  <c r="CW37" i="12"/>
  <c r="DO37" i="12"/>
  <c r="DG37" i="12"/>
  <c r="DK37" i="12"/>
  <c r="DE37" i="12"/>
  <c r="DJ37" i="12"/>
  <c r="CY37" i="12"/>
  <c r="DQ37" i="12"/>
  <c r="DJ151" i="12"/>
  <c r="DI151" i="12"/>
  <c r="DL151" i="12"/>
  <c r="CV151" i="12"/>
  <c r="DN151" i="12"/>
  <c r="CW151" i="12"/>
  <c r="CU151" i="12"/>
  <c r="DK151" i="12"/>
  <c r="DO151" i="12"/>
  <c r="DD151" i="12"/>
  <c r="DP151" i="12"/>
  <c r="DH151" i="12"/>
  <c r="DG151" i="12"/>
  <c r="CZ151" i="12"/>
  <c r="DF151" i="12"/>
  <c r="CY151" i="12"/>
  <c r="DA151" i="12"/>
  <c r="DM151" i="12"/>
  <c r="DB151" i="12"/>
  <c r="DC151" i="12"/>
  <c r="DQ151" i="12"/>
  <c r="CX151" i="12"/>
  <c r="CT151" i="12"/>
  <c r="DE151" i="12"/>
  <c r="DM166" i="12"/>
  <c r="CY166" i="12"/>
  <c r="DN166" i="12"/>
  <c r="DQ166" i="12"/>
  <c r="CX166" i="12"/>
  <c r="CT166" i="12"/>
  <c r="DI166" i="12"/>
  <c r="DO166" i="12"/>
  <c r="DB166" i="12"/>
  <c r="DG166" i="12"/>
  <c r="DJ166" i="12"/>
  <c r="DA166" i="12"/>
  <c r="DH166" i="12"/>
  <c r="DD166" i="12"/>
  <c r="DE166" i="12"/>
  <c r="DP166" i="12"/>
  <c r="CW166" i="12"/>
  <c r="DL166" i="12"/>
  <c r="DK166" i="12"/>
  <c r="DC166" i="12"/>
  <c r="CZ166" i="12"/>
  <c r="DF166" i="12"/>
  <c r="CV166" i="12"/>
  <c r="CU166" i="12"/>
  <c r="DL67" i="12"/>
  <c r="DE67" i="12"/>
  <c r="CW67" i="12"/>
  <c r="DG67" i="12"/>
  <c r="DO67" i="12"/>
  <c r="CT67" i="12"/>
  <c r="CY67" i="12"/>
  <c r="DQ67" i="12"/>
  <c r="CX67" i="12"/>
  <c r="DM67" i="12"/>
  <c r="DD67" i="12"/>
  <c r="DK67" i="12"/>
  <c r="DH67" i="12"/>
  <c r="DI67" i="12"/>
  <c r="DC67" i="12"/>
  <c r="CU67" i="12"/>
  <c r="DN67" i="12"/>
  <c r="DB67" i="12"/>
  <c r="DA67" i="12"/>
  <c r="DF67" i="12"/>
  <c r="DJ67" i="12"/>
  <c r="CZ67" i="12"/>
  <c r="DP67" i="12"/>
  <c r="CV67" i="12"/>
  <c r="CZ147" i="12"/>
  <c r="DA147" i="12"/>
  <c r="DK147" i="12"/>
  <c r="DG147" i="12"/>
  <c r="DB147" i="12"/>
  <c r="DI147" i="12"/>
  <c r="DD147" i="12"/>
  <c r="CU147" i="12"/>
  <c r="CT147" i="12"/>
  <c r="DH147" i="12"/>
  <c r="DJ147" i="12"/>
  <c r="DO147" i="12"/>
  <c r="DL147" i="12"/>
  <c r="DM147" i="12"/>
  <c r="DN147" i="12"/>
  <c r="DP147" i="12"/>
  <c r="CY147" i="12"/>
  <c r="CW147" i="12"/>
  <c r="DF147" i="12"/>
  <c r="DQ147" i="12"/>
  <c r="DC147" i="12"/>
  <c r="CV147" i="12"/>
  <c r="CX147" i="12"/>
  <c r="DE147" i="12"/>
  <c r="DM48" i="12"/>
  <c r="DB48" i="12"/>
  <c r="CW48" i="12"/>
  <c r="CX48" i="12"/>
  <c r="CZ48" i="12"/>
  <c r="CT48" i="12"/>
  <c r="CU48" i="12"/>
  <c r="DD48" i="12"/>
  <c r="DA48" i="12"/>
  <c r="DP48" i="12"/>
  <c r="DH48" i="12"/>
  <c r="DN48" i="12"/>
  <c r="DQ48" i="12"/>
  <c r="DJ48" i="12"/>
  <c r="DE48" i="12"/>
  <c r="DO48" i="12"/>
  <c r="DG48" i="12"/>
  <c r="DF48" i="12"/>
  <c r="DL48" i="12"/>
  <c r="DC48" i="12"/>
  <c r="CV48" i="12"/>
  <c r="DK48" i="12"/>
  <c r="CY48" i="12"/>
  <c r="DI48" i="12"/>
  <c r="CT218" i="12"/>
  <c r="DN218" i="12"/>
  <c r="DE218" i="12"/>
  <c r="DJ218" i="12"/>
  <c r="CU218" i="12"/>
  <c r="DP218" i="12"/>
  <c r="DC218" i="12"/>
  <c r="DI218" i="12"/>
  <c r="DH218" i="12"/>
  <c r="DB218" i="12"/>
  <c r="CY218" i="12"/>
  <c r="DM218" i="12"/>
  <c r="DA218" i="12"/>
  <c r="DF218" i="12"/>
  <c r="DL218" i="12"/>
  <c r="DD218" i="12"/>
  <c r="DQ218" i="12"/>
  <c r="DG218" i="12"/>
  <c r="CW218" i="12"/>
  <c r="CV218" i="12"/>
  <c r="DO218" i="12"/>
  <c r="DK218" i="12"/>
  <c r="CZ218" i="12"/>
  <c r="CX218" i="12"/>
  <c r="DA105" i="12"/>
  <c r="DQ105" i="12"/>
  <c r="CW105" i="12"/>
  <c r="CY105" i="12"/>
  <c r="DE105" i="12"/>
  <c r="CT105" i="12"/>
  <c r="DK105" i="12"/>
  <c r="DB105" i="12"/>
  <c r="DG105" i="12"/>
  <c r="DI105" i="12"/>
  <c r="DN105" i="12"/>
  <c r="CU105" i="12"/>
  <c r="CX105" i="12"/>
  <c r="DH105" i="12"/>
  <c r="DP105" i="12"/>
  <c r="CV105" i="12"/>
  <c r="CZ105" i="12"/>
  <c r="DM105" i="12"/>
  <c r="DJ105" i="12"/>
  <c r="DL105" i="12"/>
  <c r="DD105" i="12"/>
  <c r="DO105" i="12"/>
  <c r="DC105" i="12"/>
  <c r="DF105" i="12"/>
  <c r="DM223" i="12"/>
  <c r="CZ223" i="12"/>
  <c r="DN223" i="12"/>
  <c r="DQ223" i="12"/>
  <c r="DI223" i="12"/>
  <c r="DO223" i="12"/>
  <c r="DP223" i="12"/>
  <c r="DE223" i="12"/>
  <c r="CY223" i="12"/>
  <c r="CV223" i="12"/>
  <c r="DK223" i="12"/>
  <c r="DB223" i="12"/>
  <c r="DL223" i="12"/>
  <c r="CT223" i="12"/>
  <c r="CX223" i="12"/>
  <c r="DC223" i="12"/>
  <c r="CU223" i="12"/>
  <c r="CW223" i="12"/>
  <c r="DD223" i="12"/>
  <c r="DF223" i="12"/>
  <c r="DG223" i="12"/>
  <c r="DJ223" i="12"/>
  <c r="DA223" i="12"/>
  <c r="DH223" i="12"/>
  <c r="CY200" i="12"/>
  <c r="DA200" i="12"/>
  <c r="DI200" i="12"/>
  <c r="DO200" i="12"/>
  <c r="DJ200" i="12"/>
  <c r="DH200" i="12"/>
  <c r="CV200" i="12"/>
  <c r="DQ200" i="12"/>
  <c r="CW200" i="12"/>
  <c r="CT200" i="12"/>
  <c r="DF200" i="12"/>
  <c r="DG200" i="12"/>
  <c r="DD200" i="12"/>
  <c r="DL200" i="12"/>
  <c r="DB200" i="12"/>
  <c r="CZ200" i="12"/>
  <c r="CU200" i="12"/>
  <c r="DP200" i="12"/>
  <c r="DM200" i="12"/>
  <c r="CX200" i="12"/>
  <c r="DC200" i="12"/>
  <c r="DE200" i="12"/>
  <c r="DK200" i="12"/>
  <c r="DN200" i="12"/>
  <c r="DA149" i="12"/>
  <c r="DQ149" i="12"/>
  <c r="CY149" i="12"/>
  <c r="CZ149" i="12"/>
  <c r="DM149" i="12"/>
  <c r="DF149" i="12"/>
  <c r="DJ149" i="12"/>
  <c r="DG149" i="12"/>
  <c r="CV149" i="12"/>
  <c r="DE149" i="12"/>
  <c r="DL149" i="12"/>
  <c r="DC149" i="12"/>
  <c r="CU149" i="12"/>
  <c r="CW149" i="12"/>
  <c r="DH149" i="12"/>
  <c r="DD149" i="12"/>
  <c r="DN149" i="12"/>
  <c r="DK149" i="12"/>
  <c r="CT149" i="12"/>
  <c r="DB149" i="12"/>
  <c r="DI149" i="12"/>
  <c r="DP149" i="12"/>
  <c r="DO149" i="12"/>
  <c r="CX149" i="12"/>
  <c r="CV206" i="12"/>
  <c r="DI206" i="12"/>
  <c r="DA206" i="12"/>
  <c r="DD206" i="12"/>
  <c r="DC206" i="12"/>
  <c r="CY206" i="12"/>
  <c r="DO206" i="12"/>
  <c r="CX206" i="12"/>
  <c r="DG206" i="12"/>
  <c r="DL206" i="12"/>
  <c r="DN206" i="12"/>
  <c r="DH206" i="12"/>
  <c r="DJ206" i="12"/>
  <c r="CT206" i="12"/>
  <c r="CU206" i="12"/>
  <c r="DQ206" i="12"/>
  <c r="DP206" i="12"/>
  <c r="CW206" i="12"/>
  <c r="DK206" i="12"/>
  <c r="DB206" i="12"/>
  <c r="CZ206" i="12"/>
  <c r="DM206" i="12"/>
  <c r="DF206" i="12"/>
  <c r="DE206" i="12"/>
  <c r="DC177" i="12"/>
  <c r="DG177" i="12"/>
  <c r="DD177" i="12"/>
  <c r="DA177" i="12"/>
  <c r="DQ177" i="12"/>
  <c r="CV177" i="12"/>
  <c r="CU177" i="12"/>
  <c r="CX177" i="12"/>
  <c r="CT177" i="12"/>
  <c r="DP177" i="12"/>
  <c r="DO177" i="12"/>
  <c r="DI177" i="12"/>
  <c r="DJ177" i="12"/>
  <c r="DE177" i="12"/>
  <c r="DH177" i="12"/>
  <c r="DN177" i="12"/>
  <c r="DM177" i="12"/>
  <c r="CZ177" i="12"/>
  <c r="DL177" i="12"/>
  <c r="DK177" i="12"/>
  <c r="CY177" i="12"/>
  <c r="DF177" i="12"/>
  <c r="DB177" i="12"/>
  <c r="CW177" i="12"/>
  <c r="CT81" i="12"/>
  <c r="DI81" i="12"/>
  <c r="CZ81" i="12"/>
  <c r="DA81" i="12"/>
  <c r="DG81" i="12"/>
  <c r="DL81" i="12"/>
  <c r="CU81" i="12"/>
  <c r="CV81" i="12"/>
  <c r="DF81" i="12"/>
  <c r="DP81" i="12"/>
  <c r="DN81" i="12"/>
  <c r="CX81" i="12"/>
  <c r="CW81" i="12"/>
  <c r="DH81" i="12"/>
  <c r="DK81" i="12"/>
  <c r="DQ81" i="12"/>
  <c r="DC81" i="12"/>
  <c r="DE81" i="12"/>
  <c r="DO81" i="12"/>
  <c r="DM81" i="12"/>
  <c r="DB81" i="12"/>
  <c r="DJ81" i="12"/>
  <c r="CY81" i="12"/>
  <c r="DD81" i="12"/>
  <c r="DB119" i="12"/>
  <c r="DE119" i="12"/>
  <c r="DC119" i="12"/>
  <c r="DA119" i="12"/>
  <c r="DG119" i="12"/>
  <c r="DF119" i="12"/>
  <c r="DI119" i="12"/>
  <c r="DQ119" i="12"/>
  <c r="CV119" i="12"/>
  <c r="CU119" i="12"/>
  <c r="CZ119" i="12"/>
  <c r="DP119" i="12"/>
  <c r="DM119" i="12"/>
  <c r="CY119" i="12"/>
  <c r="CT119" i="12"/>
  <c r="DH119" i="12"/>
  <c r="CW119" i="12"/>
  <c r="DK119" i="12"/>
  <c r="DO119" i="12"/>
  <c r="DD119" i="12"/>
  <c r="DL119" i="12"/>
  <c r="DN119" i="12"/>
  <c r="CX119" i="12"/>
  <c r="DJ119" i="12"/>
  <c r="DF40" i="12"/>
  <c r="DL40" i="12"/>
  <c r="CT40" i="12"/>
  <c r="CZ40" i="12"/>
  <c r="DK40" i="12"/>
  <c r="CW40" i="12"/>
  <c r="DM40" i="12"/>
  <c r="CU40" i="12"/>
  <c r="DG40" i="12"/>
  <c r="DH40" i="12"/>
  <c r="DJ40" i="12"/>
  <c r="DC40" i="12"/>
  <c r="DI40" i="12"/>
  <c r="CY40" i="12"/>
  <c r="DD40" i="12"/>
  <c r="DN40" i="12"/>
  <c r="DO40" i="12"/>
  <c r="CV40" i="12"/>
  <c r="DA40" i="12"/>
  <c r="DE40" i="12"/>
  <c r="DP40" i="12"/>
  <c r="DQ40" i="12"/>
  <c r="CX40" i="12"/>
  <c r="DB40" i="12"/>
  <c r="CT124" i="12"/>
  <c r="CV124" i="12"/>
  <c r="DC124" i="12"/>
  <c r="DA124" i="12"/>
  <c r="CZ124" i="12"/>
  <c r="DF124" i="12"/>
  <c r="CU124" i="12"/>
  <c r="DE124" i="12"/>
  <c r="DJ124" i="12"/>
  <c r="DO124" i="12"/>
  <c r="DB124" i="12"/>
  <c r="CX124" i="12"/>
  <c r="DL124" i="12"/>
  <c r="DI124" i="12"/>
  <c r="DM124" i="12"/>
  <c r="DQ124" i="12"/>
  <c r="DG124" i="12"/>
  <c r="DK124" i="12"/>
  <c r="DH124" i="12"/>
  <c r="DD124" i="12"/>
  <c r="CW124" i="12"/>
  <c r="CY124" i="12"/>
  <c r="DP124" i="12"/>
  <c r="DN124" i="12"/>
  <c r="CV8" i="12"/>
  <c r="DP8" i="12"/>
  <c r="DD8" i="12"/>
  <c r="DH8" i="12"/>
  <c r="DQ8" i="12"/>
  <c r="DL8" i="12"/>
  <c r="DE8" i="12"/>
  <c r="DK8" i="12"/>
  <c r="DB8" i="12"/>
  <c r="DN8" i="12"/>
  <c r="DO8" i="12"/>
  <c r="DJ8" i="12"/>
  <c r="DC8" i="12"/>
  <c r="DI8" i="12"/>
  <c r="DG8" i="12"/>
  <c r="CX8" i="12"/>
  <c r="DM8" i="12"/>
  <c r="CW8" i="12"/>
  <c r="DA8" i="12"/>
  <c r="CU8" i="12"/>
  <c r="CT8" i="12"/>
  <c r="CZ8" i="12"/>
  <c r="CY8" i="12"/>
  <c r="DF8" i="12"/>
  <c r="DJ44" i="12"/>
  <c r="DO44" i="12"/>
  <c r="CZ44" i="12"/>
  <c r="DB44" i="12"/>
  <c r="DG44" i="12"/>
  <c r="DP44" i="12"/>
  <c r="DI44" i="12"/>
  <c r="DA44" i="12"/>
  <c r="DD44" i="12"/>
  <c r="DH44" i="12"/>
  <c r="DM44" i="12"/>
  <c r="CY44" i="12"/>
  <c r="CX44" i="12"/>
  <c r="DF44" i="12"/>
  <c r="DL44" i="12"/>
  <c r="DQ44" i="12"/>
  <c r="CU44" i="12"/>
  <c r="CT44" i="12"/>
  <c r="DK44" i="12"/>
  <c r="DN44" i="12"/>
  <c r="CW44" i="12"/>
  <c r="CV44" i="12"/>
  <c r="DC44" i="12"/>
  <c r="DE44" i="12"/>
  <c r="DI179" i="12"/>
  <c r="DN179" i="12"/>
  <c r="DA179" i="12"/>
  <c r="DH179" i="12"/>
  <c r="CY179" i="12"/>
  <c r="DQ179" i="12"/>
  <c r="DE179" i="12"/>
  <c r="DK179" i="12"/>
  <c r="CV179" i="12"/>
  <c r="CW179" i="12"/>
  <c r="CX179" i="12"/>
  <c r="DJ179" i="12"/>
  <c r="DG179" i="12"/>
  <c r="DO179" i="12"/>
  <c r="CU179" i="12"/>
  <c r="DB179" i="12"/>
  <c r="DD179" i="12"/>
  <c r="DL179" i="12"/>
  <c r="DM179" i="12"/>
  <c r="CZ179" i="12"/>
  <c r="DF179" i="12"/>
  <c r="DC179" i="12"/>
  <c r="DP179" i="12"/>
  <c r="CT179" i="12"/>
  <c r="CW49" i="12"/>
  <c r="DG49" i="12"/>
  <c r="CZ49" i="12"/>
  <c r="DD49" i="12"/>
  <c r="CU49" i="12"/>
  <c r="DM49" i="12"/>
  <c r="DC49" i="12"/>
  <c r="DJ49" i="12"/>
  <c r="DL49" i="12"/>
  <c r="CY49" i="12"/>
  <c r="DQ49" i="12"/>
  <c r="CX49" i="12"/>
  <c r="DO49" i="12"/>
  <c r="DI49" i="12"/>
  <c r="DK49" i="12"/>
  <c r="DE49" i="12"/>
  <c r="DF49" i="12"/>
  <c r="DP49" i="12"/>
  <c r="DA49" i="12"/>
  <c r="DH49" i="12"/>
  <c r="CT49" i="12"/>
  <c r="CV49" i="12"/>
  <c r="DN49" i="12"/>
  <c r="DB49" i="12"/>
  <c r="CZ108" i="12"/>
  <c r="DL108" i="12"/>
  <c r="DH108" i="12"/>
  <c r="DQ108" i="12"/>
  <c r="DP108" i="12"/>
  <c r="DG108" i="12"/>
  <c r="DF108" i="12"/>
  <c r="DI108" i="12"/>
  <c r="DM108" i="12"/>
  <c r="CU108" i="12"/>
  <c r="DB108" i="12"/>
  <c r="CX108" i="12"/>
  <c r="CV108" i="12"/>
  <c r="CT108" i="12"/>
  <c r="DO108" i="12"/>
  <c r="DK108" i="12"/>
  <c r="DC108" i="12"/>
  <c r="DE108" i="12"/>
  <c r="CW108" i="12"/>
  <c r="CY108" i="12"/>
  <c r="DJ108" i="12"/>
  <c r="DN108" i="12"/>
  <c r="DA108" i="12"/>
  <c r="DD108" i="12"/>
  <c r="DM207" i="12"/>
  <c r="DF207" i="12"/>
  <c r="DD207" i="12"/>
  <c r="CW207" i="12"/>
  <c r="CX207" i="12"/>
  <c r="CV207" i="12"/>
  <c r="DG207" i="12"/>
  <c r="CZ207" i="12"/>
  <c r="DI207" i="12"/>
  <c r="CT207" i="12"/>
  <c r="DK207" i="12"/>
  <c r="CY207" i="12"/>
  <c r="DQ207" i="12"/>
  <c r="DH207" i="12"/>
  <c r="DC207" i="12"/>
  <c r="DO207" i="12"/>
  <c r="DE207" i="12"/>
  <c r="DL207" i="12"/>
  <c r="DP207" i="12"/>
  <c r="DB207" i="12"/>
  <c r="DJ207" i="12"/>
  <c r="DN207" i="12"/>
  <c r="CU207" i="12"/>
  <c r="DA207" i="12"/>
  <c r="CX72" i="12"/>
  <c r="CV72" i="12"/>
  <c r="DN72" i="12"/>
  <c r="CZ72" i="12"/>
  <c r="DA72" i="12"/>
  <c r="DI72" i="12"/>
  <c r="DK72" i="12"/>
  <c r="DF72" i="12"/>
  <c r="DB72" i="12"/>
  <c r="CW72" i="12"/>
  <c r="CT72" i="12"/>
  <c r="DO72" i="12"/>
  <c r="DL72" i="12"/>
  <c r="CY72" i="12"/>
  <c r="CU72" i="12"/>
  <c r="DG72" i="12"/>
  <c r="DQ72" i="12"/>
  <c r="DD72" i="12"/>
  <c r="DE72" i="12"/>
  <c r="DP72" i="12"/>
  <c r="DJ72" i="12"/>
  <c r="DC72" i="12"/>
  <c r="DM72" i="12"/>
  <c r="DH72" i="12"/>
  <c r="DI239" i="12"/>
  <c r="DD239" i="12"/>
  <c r="CW239" i="12"/>
  <c r="CZ239" i="12"/>
  <c r="DM239" i="12"/>
  <c r="CY239" i="12"/>
  <c r="DA239" i="12"/>
  <c r="DH239" i="12"/>
  <c r="DN239" i="12"/>
  <c r="CX239" i="12"/>
  <c r="DG239" i="12"/>
  <c r="CV239" i="12"/>
  <c r="DJ239" i="12"/>
  <c r="DP239" i="12"/>
  <c r="DK239" i="12"/>
  <c r="DL239" i="12"/>
  <c r="DB239" i="12"/>
  <c r="CT239" i="12"/>
  <c r="CU239" i="12"/>
  <c r="DE239" i="12"/>
  <c r="DC239" i="12"/>
  <c r="DO239" i="12"/>
  <c r="DQ239" i="12"/>
  <c r="DF239" i="12"/>
  <c r="DD194" i="12"/>
  <c r="DI194" i="12"/>
  <c r="DJ194" i="12"/>
  <c r="DA194" i="12"/>
  <c r="DH194" i="12"/>
  <c r="DE194" i="12"/>
  <c r="DK194" i="12"/>
  <c r="DP194" i="12"/>
  <c r="CY194" i="12"/>
  <c r="DG194" i="12"/>
  <c r="DN194" i="12"/>
  <c r="DM194" i="12"/>
  <c r="CT194" i="12"/>
  <c r="DF194" i="12"/>
  <c r="CU194" i="12"/>
  <c r="DQ194" i="12"/>
  <c r="CW194" i="12"/>
  <c r="CV194" i="12"/>
  <c r="CX194" i="12"/>
  <c r="DC194" i="12"/>
  <c r="CZ194" i="12"/>
  <c r="DO194" i="12"/>
  <c r="DL194" i="12"/>
  <c r="DB194" i="12"/>
  <c r="DE235" i="12"/>
  <c r="DC235" i="12"/>
  <c r="DH235" i="12"/>
  <c r="CY235" i="12"/>
  <c r="DI235" i="12"/>
  <c r="DM235" i="12"/>
  <c r="DD235" i="12"/>
  <c r="DA235" i="12"/>
  <c r="DQ235" i="12"/>
  <c r="CU235" i="12"/>
  <c r="DL235" i="12"/>
  <c r="DN235" i="12"/>
  <c r="CT235" i="12"/>
  <c r="DP235" i="12"/>
  <c r="DB235" i="12"/>
  <c r="DK235" i="12"/>
  <c r="CX235" i="12"/>
  <c r="CZ235" i="12"/>
  <c r="DO235" i="12"/>
  <c r="DG235" i="12"/>
  <c r="CW235" i="12"/>
  <c r="DF235" i="12"/>
  <c r="CV235" i="12"/>
  <c r="DJ235" i="12"/>
  <c r="CY184" i="12"/>
  <c r="DO184" i="12"/>
  <c r="DP184" i="12"/>
  <c r="DM184" i="12"/>
  <c r="DK184" i="12"/>
  <c r="CX184" i="12"/>
  <c r="DG184" i="12"/>
  <c r="DQ184" i="12"/>
  <c r="DL184" i="12"/>
  <c r="DB184" i="12"/>
  <c r="DN184" i="12"/>
  <c r="CW184" i="12"/>
  <c r="DE184" i="12"/>
  <c r="CT184" i="12"/>
  <c r="DJ184" i="12"/>
  <c r="CV184" i="12"/>
  <c r="DA184" i="12"/>
  <c r="DC184" i="12"/>
  <c r="DH184" i="12"/>
  <c r="DF184" i="12"/>
  <c r="CU184" i="12"/>
  <c r="DI184" i="12"/>
  <c r="CZ184" i="12"/>
  <c r="DD184" i="12"/>
  <c r="DJ168" i="12"/>
  <c r="DO168" i="12"/>
  <c r="DF168" i="12"/>
  <c r="DQ168" i="12"/>
  <c r="CX168" i="12"/>
  <c r="CV168" i="12"/>
  <c r="DE168" i="12"/>
  <c r="DB168" i="12"/>
  <c r="CY168" i="12"/>
  <c r="CW168" i="12"/>
  <c r="DC168" i="12"/>
  <c r="DD168" i="12"/>
  <c r="DA168" i="12"/>
  <c r="DH168" i="12"/>
  <c r="DM168" i="12"/>
  <c r="DN168" i="12"/>
  <c r="CT168" i="12"/>
  <c r="DG168" i="12"/>
  <c r="DL168" i="12"/>
  <c r="DI168" i="12"/>
  <c r="DP168" i="12"/>
  <c r="DK168" i="12"/>
  <c r="CZ168" i="12"/>
  <c r="CU168" i="12"/>
  <c r="DE97" i="12"/>
  <c r="DN97" i="12"/>
  <c r="CW97" i="12"/>
  <c r="CZ97" i="12"/>
  <c r="DF97" i="12"/>
  <c r="DQ97" i="12"/>
  <c r="DO97" i="12"/>
  <c r="CT97" i="12"/>
  <c r="DI97" i="12"/>
  <c r="DD97" i="12"/>
  <c r="DM97" i="12"/>
  <c r="CY97" i="12"/>
  <c r="DB97" i="12"/>
  <c r="DC97" i="12"/>
  <c r="DK97" i="12"/>
  <c r="DL97" i="12"/>
  <c r="CX97" i="12"/>
  <c r="DH97" i="12"/>
  <c r="DG97" i="12"/>
  <c r="CV97" i="12"/>
  <c r="DA97" i="12"/>
  <c r="DP97" i="12"/>
  <c r="CU97" i="12"/>
  <c r="DJ97" i="12"/>
  <c r="CV208" i="12"/>
  <c r="CY208" i="12"/>
  <c r="DG208" i="12"/>
  <c r="CW208" i="12"/>
  <c r="DA208" i="12"/>
  <c r="DQ208" i="12"/>
  <c r="DM208" i="12"/>
  <c r="DB208" i="12"/>
  <c r="DK208" i="12"/>
  <c r="DD208" i="12"/>
  <c r="DI208" i="12"/>
  <c r="CX208" i="12"/>
  <c r="DL208" i="12"/>
  <c r="DN208" i="12"/>
  <c r="DE208" i="12"/>
  <c r="DJ208" i="12"/>
  <c r="DC208" i="12"/>
  <c r="DH208" i="12"/>
  <c r="CZ208" i="12"/>
  <c r="CT208" i="12"/>
  <c r="DF208" i="12"/>
  <c r="DO208" i="12"/>
  <c r="DP208" i="12"/>
  <c r="CU208" i="12"/>
  <c r="CY76" i="12"/>
  <c r="DE76" i="12"/>
  <c r="CV76" i="12"/>
  <c r="DO76" i="12"/>
  <c r="DC76" i="12"/>
  <c r="DM76" i="12"/>
  <c r="DP76" i="12"/>
  <c r="CT76" i="12"/>
  <c r="DI76" i="12"/>
  <c r="DD76" i="12"/>
  <c r="CW76" i="12"/>
  <c r="DA76" i="12"/>
  <c r="CZ76" i="12"/>
  <c r="CU76" i="12"/>
  <c r="DQ76" i="12"/>
  <c r="DN76" i="12"/>
  <c r="CX76" i="12"/>
  <c r="DK76" i="12"/>
  <c r="DJ76" i="12"/>
  <c r="DF76" i="12"/>
  <c r="DH76" i="12"/>
  <c r="DL76" i="12"/>
  <c r="DG76" i="12"/>
  <c r="DB76" i="12"/>
  <c r="DQ229" i="12"/>
  <c r="CW229" i="12"/>
  <c r="DA229" i="12"/>
  <c r="CY229" i="12"/>
  <c r="CV229" i="12"/>
  <c r="DJ229" i="12"/>
  <c r="DK229" i="12"/>
  <c r="DN229" i="12"/>
  <c r="DC229" i="12"/>
  <c r="DB229" i="12"/>
  <c r="DG229" i="12"/>
  <c r="DP229" i="12"/>
  <c r="DH229" i="12"/>
  <c r="CU229" i="12"/>
  <c r="DO229" i="12"/>
  <c r="DE229" i="12"/>
  <c r="DM229" i="12"/>
  <c r="CZ229" i="12"/>
  <c r="CX229" i="12"/>
  <c r="DD229" i="12"/>
  <c r="DL229" i="12"/>
  <c r="DI229" i="12"/>
  <c r="CT229" i="12"/>
  <c r="DF229" i="12"/>
  <c r="DF56" i="12"/>
  <c r="DQ56" i="12"/>
  <c r="CY56" i="12"/>
  <c r="CZ56" i="12"/>
  <c r="DG56" i="12"/>
  <c r="CW56" i="12"/>
  <c r="DD56" i="12"/>
  <c r="CU56" i="12"/>
  <c r="DM56" i="12"/>
  <c r="DE56" i="12"/>
  <c r="DI56" i="12"/>
  <c r="DC56" i="12"/>
  <c r="CT56" i="12"/>
  <c r="DK56" i="12"/>
  <c r="DP56" i="12"/>
  <c r="DH56" i="12"/>
  <c r="CX56" i="12"/>
  <c r="DA56" i="12"/>
  <c r="DO56" i="12"/>
  <c r="DN56" i="12"/>
  <c r="DB56" i="12"/>
  <c r="DL56" i="12"/>
  <c r="CV56" i="12"/>
  <c r="DJ56" i="12"/>
  <c r="CX215" i="12"/>
  <c r="DJ215" i="12"/>
  <c r="DI215" i="12"/>
  <c r="CZ215" i="12"/>
  <c r="DD215" i="12"/>
  <c r="CY215" i="12"/>
  <c r="DE215" i="12"/>
  <c r="DP215" i="12"/>
  <c r="DL215" i="12"/>
  <c r="CV215" i="12"/>
  <c r="DO215" i="12"/>
  <c r="CW215" i="12"/>
  <c r="DH215" i="12"/>
  <c r="DM215" i="12"/>
  <c r="CU215" i="12"/>
  <c r="DK215" i="12"/>
  <c r="DG215" i="12"/>
  <c r="DC215" i="12"/>
  <c r="DQ215" i="12"/>
  <c r="CT215" i="12"/>
  <c r="DB215" i="12"/>
  <c r="DN215" i="12"/>
  <c r="DA215" i="12"/>
  <c r="DF215" i="12"/>
  <c r="DA150" i="12"/>
  <c r="DB150" i="12"/>
  <c r="CV150" i="12"/>
  <c r="DD150" i="12"/>
  <c r="DK150" i="12"/>
  <c r="DP150" i="12"/>
  <c r="DC150" i="12"/>
  <c r="CZ150" i="12"/>
  <c r="CT150" i="12"/>
  <c r="DF150" i="12"/>
  <c r="DI150" i="12"/>
  <c r="DO150" i="12"/>
  <c r="DN150" i="12"/>
  <c r="DH150" i="12"/>
  <c r="CY150" i="12"/>
  <c r="DG150" i="12"/>
  <c r="CX150" i="12"/>
  <c r="DQ150" i="12"/>
  <c r="DJ150" i="12"/>
  <c r="CW150" i="12"/>
  <c r="DL150" i="12"/>
  <c r="CU150" i="12"/>
  <c r="DM150" i="12"/>
  <c r="DE150" i="12"/>
  <c r="CW10" i="12"/>
  <c r="DF10" i="12"/>
  <c r="DN10" i="12"/>
  <c r="DL10" i="12"/>
  <c r="CX10" i="12"/>
  <c r="DE10" i="12"/>
  <c r="CT10" i="12"/>
  <c r="DI10" i="12"/>
  <c r="DD10" i="12"/>
  <c r="DO10" i="12"/>
  <c r="CV10" i="12"/>
  <c r="DC10" i="12"/>
  <c r="DM10" i="12"/>
  <c r="CU10" i="12"/>
  <c r="DA10" i="12"/>
  <c r="CY10" i="12"/>
  <c r="DG10" i="12"/>
  <c r="DP10" i="12"/>
  <c r="DB10" i="12"/>
  <c r="DH10" i="12"/>
  <c r="DK10" i="12"/>
  <c r="DJ10" i="12"/>
  <c r="DQ10" i="12"/>
  <c r="CZ10" i="12"/>
  <c r="DD157" i="12"/>
  <c r="CV157" i="12"/>
  <c r="DE157" i="12"/>
  <c r="DO157" i="12"/>
  <c r="DF157" i="12"/>
  <c r="DI157" i="12"/>
  <c r="CY157" i="12"/>
  <c r="DQ157" i="12"/>
  <c r="DJ157" i="12"/>
  <c r="DP157" i="12"/>
  <c r="DC157" i="12"/>
  <c r="CU157" i="12"/>
  <c r="DM157" i="12"/>
  <c r="DL157" i="12"/>
  <c r="CX157" i="12"/>
  <c r="DB157" i="12"/>
  <c r="DH157" i="12"/>
  <c r="DA157" i="12"/>
  <c r="CT157" i="12"/>
  <c r="DN157" i="12"/>
  <c r="CZ157" i="12"/>
  <c r="DG157" i="12"/>
  <c r="DK157" i="12"/>
  <c r="CW157" i="12"/>
  <c r="CW86" i="12"/>
  <c r="DN86" i="12"/>
  <c r="DI86" i="12"/>
  <c r="CY86" i="12"/>
  <c r="DB86" i="12"/>
  <c r="DQ86" i="12"/>
  <c r="DL86" i="12"/>
  <c r="CX86" i="12"/>
  <c r="DE86" i="12"/>
  <c r="DJ86" i="12"/>
  <c r="DH86" i="12"/>
  <c r="CV86" i="12"/>
  <c r="CZ86" i="12"/>
  <c r="DC86" i="12"/>
  <c r="DP86" i="12"/>
  <c r="DK86" i="12"/>
  <c r="CU86" i="12"/>
  <c r="DF86" i="12"/>
  <c r="DD86" i="12"/>
  <c r="CT86" i="12"/>
  <c r="DA86" i="12"/>
  <c r="DO86" i="12"/>
  <c r="DG86" i="12"/>
  <c r="DM86" i="12"/>
  <c r="DA217" i="12"/>
  <c r="DQ217" i="12"/>
  <c r="DD217" i="12"/>
  <c r="DF217" i="12"/>
  <c r="DB217" i="12"/>
  <c r="DJ217" i="12"/>
  <c r="DN217" i="12"/>
  <c r="DP217" i="12"/>
  <c r="CX217" i="12"/>
  <c r="CY217" i="12"/>
  <c r="DO217" i="12"/>
  <c r="DL217" i="12"/>
  <c r="CZ217" i="12"/>
  <c r="DE217" i="12"/>
  <c r="CU217" i="12"/>
  <c r="DM217" i="12"/>
  <c r="CV217" i="12"/>
  <c r="DG217" i="12"/>
  <c r="DC217" i="12"/>
  <c r="DI217" i="12"/>
  <c r="CW217" i="12"/>
  <c r="DK217" i="12"/>
  <c r="DH217" i="12"/>
  <c r="CT217" i="12"/>
  <c r="DH192" i="12"/>
  <c r="DE192" i="12"/>
  <c r="CW192" i="12"/>
  <c r="DP192" i="12"/>
  <c r="CZ192" i="12"/>
  <c r="DK192" i="12"/>
  <c r="DO192" i="12"/>
  <c r="DI192" i="12"/>
  <c r="DQ192" i="12"/>
  <c r="DA192" i="12"/>
  <c r="CV192" i="12"/>
  <c r="DG192" i="12"/>
  <c r="DB192" i="12"/>
  <c r="DN192" i="12"/>
  <c r="CX192" i="12"/>
  <c r="DD192" i="12"/>
  <c r="DC192" i="12"/>
  <c r="DF192" i="12"/>
  <c r="DJ192" i="12"/>
  <c r="DL192" i="12"/>
  <c r="CY192" i="12"/>
  <c r="CU192" i="12"/>
  <c r="CT192" i="12"/>
  <c r="DM192" i="12"/>
  <c r="DM23" i="12"/>
  <c r="DC23" i="12"/>
  <c r="DP23" i="12"/>
  <c r="CT23" i="12"/>
  <c r="DO23" i="12"/>
  <c r="DA23" i="12"/>
  <c r="DE23" i="12"/>
  <c r="DB23" i="12"/>
  <c r="DN23" i="12"/>
  <c r="CU23" i="12"/>
  <c r="CV23" i="12"/>
  <c r="DF23" i="12"/>
  <c r="DL23" i="12"/>
  <c r="DD23" i="12"/>
  <c r="DK23" i="12"/>
  <c r="CX23" i="12"/>
  <c r="DQ23" i="12"/>
  <c r="CW23" i="12"/>
  <c r="DG23" i="12"/>
  <c r="CY23" i="12"/>
  <c r="DH23" i="12"/>
  <c r="DJ23" i="12"/>
  <c r="CZ23" i="12"/>
  <c r="DI23" i="12"/>
  <c r="DO129" i="12"/>
  <c r="DE129" i="12"/>
  <c r="DF129" i="12"/>
  <c r="DQ129" i="12"/>
  <c r="DC129" i="12"/>
  <c r="DD129" i="12"/>
  <c r="DM129" i="12"/>
  <c r="DI129" i="12"/>
  <c r="CW129" i="12"/>
  <c r="DN129" i="12"/>
  <c r="DK129" i="12"/>
  <c r="DA129" i="12"/>
  <c r="DH129" i="12"/>
  <c r="DP129" i="12"/>
  <c r="CY129" i="12"/>
  <c r="CT129" i="12"/>
  <c r="CZ129" i="12"/>
  <c r="CU129" i="12"/>
  <c r="DL129" i="12"/>
  <c r="DG129" i="12"/>
  <c r="CX129" i="12"/>
  <c r="CV129" i="12"/>
  <c r="DJ129" i="12"/>
  <c r="DB129" i="12"/>
  <c r="DI41" i="12"/>
  <c r="DP41" i="12"/>
  <c r="CU41" i="12"/>
  <c r="DN41" i="12"/>
  <c r="DQ41" i="12"/>
  <c r="DM41" i="12"/>
  <c r="DC41" i="12"/>
  <c r="DE41" i="12"/>
  <c r="CW41" i="12"/>
  <c r="DD41" i="12"/>
  <c r="CV41" i="12"/>
  <c r="DO41" i="12"/>
  <c r="DJ41" i="12"/>
  <c r="DL41" i="12"/>
  <c r="CY41" i="12"/>
  <c r="CZ41" i="12"/>
  <c r="DA41" i="12"/>
  <c r="CX41" i="12"/>
  <c r="DG41" i="12"/>
  <c r="DK41" i="12"/>
  <c r="DF41" i="12"/>
  <c r="DB41" i="12"/>
  <c r="CT41" i="12"/>
  <c r="DH41" i="12"/>
  <c r="DK47" i="12"/>
  <c r="DJ47" i="12"/>
  <c r="DP47" i="12"/>
  <c r="CU47" i="12"/>
  <c r="CY47" i="12"/>
  <c r="DD47" i="12"/>
  <c r="DL47" i="12"/>
  <c r="DF47" i="12"/>
  <c r="CV47" i="12"/>
  <c r="DO47" i="12"/>
  <c r="CX47" i="12"/>
  <c r="DE47" i="12"/>
  <c r="DB47" i="12"/>
  <c r="DN47" i="12"/>
  <c r="DH47" i="12"/>
  <c r="CT47" i="12"/>
  <c r="CW47" i="12"/>
  <c r="DI47" i="12"/>
  <c r="DA47" i="12"/>
  <c r="CZ47" i="12"/>
  <c r="DQ47" i="12"/>
  <c r="DG47" i="12"/>
  <c r="DC47" i="12"/>
  <c r="DM47" i="12"/>
  <c r="CT156" i="12"/>
  <c r="DO156" i="12"/>
  <c r="CZ156" i="12"/>
  <c r="DA156" i="12"/>
  <c r="CV156" i="12"/>
  <c r="DD156" i="12"/>
  <c r="DM156" i="12"/>
  <c r="DP156" i="12"/>
  <c r="DI156" i="12"/>
  <c r="DG156" i="12"/>
  <c r="DE156" i="12"/>
  <c r="DK156" i="12"/>
  <c r="DJ156" i="12"/>
  <c r="DF156" i="12"/>
  <c r="CU156" i="12"/>
  <c r="DN156" i="12"/>
  <c r="DB156" i="12"/>
  <c r="DH156" i="12"/>
  <c r="DC156" i="12"/>
  <c r="CW156" i="12"/>
  <c r="DL156" i="12"/>
  <c r="CX156" i="12"/>
  <c r="CY156" i="12"/>
  <c r="DQ156" i="12"/>
  <c r="DQ63" i="12"/>
  <c r="DP63" i="12"/>
  <c r="DA63" i="12"/>
  <c r="CW63" i="12"/>
  <c r="DL63" i="12"/>
  <c r="DO63" i="12"/>
  <c r="DN63" i="12"/>
  <c r="CT63" i="12"/>
  <c r="DD63" i="12"/>
  <c r="DI63" i="12"/>
  <c r="DJ63" i="12"/>
  <c r="DC63" i="12"/>
  <c r="CU63" i="12"/>
  <c r="CZ63" i="12"/>
  <c r="DG63" i="12"/>
  <c r="DK63" i="12"/>
  <c r="DB63" i="12"/>
  <c r="DE63" i="12"/>
  <c r="DM63" i="12"/>
  <c r="DH63" i="12"/>
  <c r="CY63" i="12"/>
  <c r="CX63" i="12"/>
  <c r="CV63" i="12"/>
  <c r="DF63" i="12"/>
  <c r="CT175" i="12"/>
  <c r="DN175" i="12"/>
  <c r="DH175" i="12"/>
  <c r="DB175" i="12"/>
  <c r="CX175" i="12"/>
  <c r="CW175" i="12"/>
  <c r="DD175" i="12"/>
  <c r="CV175" i="12"/>
  <c r="DC175" i="12"/>
  <c r="DL175" i="12"/>
  <c r="CU175" i="12"/>
  <c r="DJ175" i="12"/>
  <c r="DA175" i="12"/>
  <c r="CY175" i="12"/>
  <c r="DI175" i="12"/>
  <c r="DG175" i="12"/>
  <c r="DK175" i="12"/>
  <c r="DP175" i="12"/>
  <c r="DM175" i="12"/>
  <c r="DE175" i="12"/>
  <c r="DQ175" i="12"/>
  <c r="DF175" i="12"/>
  <c r="DO175" i="12"/>
  <c r="CZ175" i="12"/>
  <c r="CS3" i="12"/>
  <c r="DF187" i="12"/>
  <c r="DB187" i="12"/>
  <c r="DJ187" i="12"/>
  <c r="CU187" i="12"/>
  <c r="DD187" i="12"/>
  <c r="DC187" i="12"/>
  <c r="CT187" i="12"/>
  <c r="DM187" i="12"/>
  <c r="DG187" i="12"/>
  <c r="DO187" i="12"/>
  <c r="DQ187" i="12"/>
  <c r="CV187" i="12"/>
  <c r="CW187" i="12"/>
  <c r="DP187" i="12"/>
  <c r="DI187" i="12"/>
  <c r="DK187" i="12"/>
  <c r="DE187" i="12"/>
  <c r="DN187" i="12"/>
  <c r="CZ187" i="12"/>
  <c r="CY187" i="12"/>
  <c r="CX187" i="12"/>
  <c r="DA187" i="12"/>
  <c r="DL187" i="12"/>
  <c r="DH187" i="12"/>
  <c r="DM53" i="12"/>
  <c r="CV53" i="12"/>
  <c r="DH53" i="12"/>
  <c r="DP53" i="12"/>
  <c r="DB53" i="12"/>
  <c r="DJ53" i="12"/>
  <c r="CX53" i="12"/>
  <c r="CU53" i="12"/>
  <c r="DC53" i="12"/>
  <c r="DD53" i="12"/>
  <c r="DO53" i="12"/>
  <c r="CW53" i="12"/>
  <c r="CT53" i="12"/>
  <c r="CY53" i="12"/>
  <c r="CZ53" i="12"/>
  <c r="DL53" i="12"/>
  <c r="DN53" i="12"/>
  <c r="DK53" i="12"/>
  <c r="DF53" i="12"/>
  <c r="DA53" i="12"/>
  <c r="DE53" i="12"/>
  <c r="DG53" i="12"/>
  <c r="DI53" i="12"/>
  <c r="DQ53" i="12"/>
  <c r="DP113" i="12"/>
  <c r="CV113" i="12"/>
  <c r="CT113" i="12"/>
  <c r="DG113" i="12"/>
  <c r="DE113" i="12"/>
  <c r="DB113" i="12"/>
  <c r="DO113" i="12"/>
  <c r="DA113" i="12"/>
  <c r="DQ113" i="12"/>
  <c r="DJ113" i="12"/>
  <c r="DN113" i="12"/>
  <c r="DH113" i="12"/>
  <c r="DK113" i="12"/>
  <c r="DI113" i="12"/>
  <c r="CW113" i="12"/>
  <c r="CY113" i="12"/>
  <c r="DF113" i="12"/>
  <c r="DM113" i="12"/>
  <c r="CX113" i="12"/>
  <c r="DL113" i="12"/>
  <c r="CU113" i="12"/>
  <c r="CZ113" i="12"/>
  <c r="DD113" i="12"/>
  <c r="DC113" i="12"/>
  <c r="DF7" i="12"/>
  <c r="DQ7" i="12"/>
  <c r="CW7" i="12"/>
  <c r="DN7" i="12"/>
  <c r="CY7" i="12"/>
  <c r="DE7" i="12"/>
  <c r="DL7" i="12"/>
  <c r="CX7" i="12"/>
  <c r="DB7" i="12"/>
  <c r="CU7" i="12"/>
  <c r="DK7" i="12"/>
  <c r="DJ7" i="12"/>
  <c r="DM7" i="12"/>
  <c r="DD7" i="12"/>
  <c r="DI7" i="12"/>
  <c r="DG7" i="12"/>
  <c r="CV7" i="12"/>
  <c r="DC7" i="12"/>
  <c r="CT7" i="12"/>
  <c r="DA7" i="12"/>
  <c r="DP7" i="12"/>
  <c r="DO7" i="12"/>
  <c r="CZ7" i="12"/>
  <c r="DH7" i="12"/>
  <c r="CT73" i="12"/>
  <c r="DQ73" i="12"/>
  <c r="DP73" i="12"/>
  <c r="DL73" i="12"/>
  <c r="DC73" i="12"/>
  <c r="DH73" i="12"/>
  <c r="CW73" i="12"/>
  <c r="CV73" i="12"/>
  <c r="DO73" i="12"/>
  <c r="DK73" i="12"/>
  <c r="DB73" i="12"/>
  <c r="DG73" i="12"/>
  <c r="DJ73" i="12"/>
  <c r="DI73" i="12"/>
  <c r="DN73" i="12"/>
  <c r="DD73" i="12"/>
  <c r="CU73" i="12"/>
  <c r="DE73" i="12"/>
  <c r="DA73" i="12"/>
  <c r="CY73" i="12"/>
  <c r="DM73" i="12"/>
  <c r="CX73" i="12"/>
  <c r="DF73" i="12"/>
  <c r="CZ73" i="12"/>
  <c r="DH139" i="12"/>
  <c r="CT139" i="12"/>
  <c r="DM139" i="12"/>
  <c r="DK139" i="12"/>
  <c r="CW139" i="12"/>
  <c r="DD139" i="12"/>
  <c r="DB139" i="12"/>
  <c r="DO139" i="12"/>
  <c r="DF139" i="12"/>
  <c r="CV139" i="12"/>
  <c r="CY139" i="12"/>
  <c r="DI139" i="12"/>
  <c r="DP139" i="12"/>
  <c r="DC139" i="12"/>
  <c r="DQ139" i="12"/>
  <c r="DA139" i="12"/>
  <c r="CX139" i="12"/>
  <c r="CZ139" i="12"/>
  <c r="DG139" i="12"/>
  <c r="DJ139" i="12"/>
  <c r="DN139" i="12"/>
  <c r="DE139" i="12"/>
  <c r="CU139" i="12"/>
  <c r="DL139" i="12"/>
  <c r="CW236" i="12"/>
  <c r="CU236" i="12"/>
  <c r="CT236" i="12"/>
  <c r="CZ236" i="12"/>
  <c r="DN236" i="12"/>
  <c r="DH236" i="12"/>
  <c r="DC236" i="12"/>
  <c r="CY236" i="12"/>
  <c r="DK236" i="12"/>
  <c r="DO236" i="12"/>
  <c r="CX236" i="12"/>
  <c r="DM236" i="12"/>
  <c r="DE236" i="12"/>
  <c r="DG236" i="12"/>
  <c r="DB236" i="12"/>
  <c r="CV236" i="12"/>
  <c r="DD236" i="12"/>
  <c r="DQ236" i="12"/>
  <c r="DP236" i="12"/>
  <c r="DJ236" i="12"/>
  <c r="DF236" i="12"/>
  <c r="DL236" i="12"/>
  <c r="DI236" i="12"/>
  <c r="DA236" i="12"/>
  <c r="CU134" i="12"/>
  <c r="CW134" i="12"/>
  <c r="CZ134" i="12"/>
  <c r="DM134" i="12"/>
  <c r="DK134" i="12"/>
  <c r="DB134" i="12"/>
  <c r="CT134" i="12"/>
  <c r="DJ134" i="12"/>
  <c r="DO134" i="12"/>
  <c r="DG134" i="12"/>
  <c r="DA134" i="12"/>
  <c r="DQ134" i="12"/>
  <c r="DL134" i="12"/>
  <c r="CY134" i="12"/>
  <c r="DN134" i="12"/>
  <c r="DD134" i="12"/>
  <c r="DI134" i="12"/>
  <c r="DE134" i="12"/>
  <c r="CV134" i="12"/>
  <c r="DH134" i="12"/>
  <c r="DP134" i="12"/>
  <c r="DF134" i="12"/>
  <c r="DC134" i="12"/>
  <c r="CX134" i="12"/>
  <c r="DF221" i="12"/>
  <c r="DN221" i="12"/>
  <c r="CZ221" i="12"/>
  <c r="CX221" i="12"/>
  <c r="DI221" i="12"/>
  <c r="DD221" i="12"/>
  <c r="DM221" i="12"/>
  <c r="CW221" i="12"/>
  <c r="DH221" i="12"/>
  <c r="DE221" i="12"/>
  <c r="DQ221" i="12"/>
  <c r="DB221" i="12"/>
  <c r="CY221" i="12"/>
  <c r="DC221" i="12"/>
  <c r="DL221" i="12"/>
  <c r="DK221" i="12"/>
  <c r="CU221" i="12"/>
  <c r="DG221" i="12"/>
  <c r="DP221" i="12"/>
  <c r="CV221" i="12"/>
  <c r="DA221" i="12"/>
  <c r="DO221" i="12"/>
  <c r="CT221" i="12"/>
  <c r="DJ221" i="12"/>
  <c r="DA178" i="12"/>
  <c r="DB178" i="12"/>
  <c r="CZ178" i="12"/>
  <c r="DC178" i="12"/>
  <c r="CY178" i="12"/>
  <c r="DH178" i="12"/>
  <c r="DI178" i="12"/>
  <c r="CT178" i="12"/>
  <c r="DN178" i="12"/>
  <c r="DO178" i="12"/>
  <c r="DQ178" i="12"/>
  <c r="CW178" i="12"/>
  <c r="DL178" i="12"/>
  <c r="CV178" i="12"/>
  <c r="DE178" i="12"/>
  <c r="DK178" i="12"/>
  <c r="DP178" i="12"/>
  <c r="DD178" i="12"/>
  <c r="DF178" i="12"/>
  <c r="DG178" i="12"/>
  <c r="CU178" i="12"/>
  <c r="DM178" i="12"/>
  <c r="CX178" i="12"/>
  <c r="DJ178" i="12"/>
  <c r="DJ59" i="12"/>
  <c r="DP59" i="12"/>
  <c r="DH59" i="12"/>
  <c r="CX59" i="12"/>
  <c r="DF59" i="12"/>
  <c r="DG59" i="12"/>
  <c r="DM59" i="12"/>
  <c r="CV59" i="12"/>
  <c r="DA59" i="12"/>
  <c r="DI59" i="12"/>
  <c r="DL59" i="12"/>
  <c r="DC59" i="12"/>
  <c r="DK59" i="12"/>
  <c r="CT59" i="12"/>
  <c r="DD59" i="12"/>
  <c r="CY59" i="12"/>
  <c r="DQ59" i="12"/>
  <c r="CZ59" i="12"/>
  <c r="CU59" i="12"/>
  <c r="DE59" i="12"/>
  <c r="DO59" i="12"/>
  <c r="CW59" i="12"/>
  <c r="DB59" i="12"/>
  <c r="DN59" i="12"/>
  <c r="CX82" i="12"/>
  <c r="DK82" i="12"/>
  <c r="DN82" i="12"/>
  <c r="DC82" i="12"/>
  <c r="DF82" i="12"/>
  <c r="DQ82" i="12"/>
  <c r="DL82" i="12"/>
  <c r="CY82" i="12"/>
  <c r="DD82" i="12"/>
  <c r="CV82" i="12"/>
  <c r="CZ82" i="12"/>
  <c r="CW82" i="12"/>
  <c r="DH82" i="12"/>
  <c r="CU82" i="12"/>
  <c r="DM82" i="12"/>
  <c r="DO82" i="12"/>
  <c r="CT82" i="12"/>
  <c r="DE82" i="12"/>
  <c r="DB82" i="12"/>
  <c r="DJ82" i="12"/>
  <c r="DP82" i="12"/>
  <c r="DI82" i="12"/>
  <c r="DG82" i="12"/>
  <c r="DA82" i="12"/>
  <c r="DI114" i="12"/>
  <c r="DM114" i="12"/>
  <c r="DD114" i="12"/>
  <c r="DP114" i="12"/>
  <c r="CV114" i="12"/>
  <c r="DJ114" i="12"/>
  <c r="DN114" i="12"/>
  <c r="CX114" i="12"/>
  <c r="DC114" i="12"/>
  <c r="CY114" i="12"/>
  <c r="DG114" i="12"/>
  <c r="CU114" i="12"/>
  <c r="CW114" i="12"/>
  <c r="DH114" i="12"/>
  <c r="CT114" i="12"/>
  <c r="DF114" i="12"/>
  <c r="DO114" i="12"/>
  <c r="DL114" i="12"/>
  <c r="DA114" i="12"/>
  <c r="DB114" i="12"/>
  <c r="DK114" i="12"/>
  <c r="DQ114" i="12"/>
  <c r="CZ114" i="12"/>
  <c r="DE114" i="12"/>
  <c r="CX182" i="12"/>
  <c r="CY182" i="12"/>
  <c r="DC182" i="12"/>
  <c r="DJ182" i="12"/>
  <c r="DL182" i="12"/>
  <c r="DA182" i="12"/>
  <c r="DO182" i="12"/>
  <c r="DH182" i="12"/>
  <c r="DD182" i="12"/>
  <c r="CV182" i="12"/>
  <c r="DI182" i="12"/>
  <c r="CZ182" i="12"/>
  <c r="DM182" i="12"/>
  <c r="DB182" i="12"/>
  <c r="DG182" i="12"/>
  <c r="DP182" i="12"/>
  <c r="DN182" i="12"/>
  <c r="CW182" i="12"/>
  <c r="CU182" i="12"/>
  <c r="DK182" i="12"/>
  <c r="DE182" i="12"/>
  <c r="DQ182" i="12"/>
  <c r="CT182" i="12"/>
  <c r="DF182" i="12"/>
  <c r="DP118" i="12"/>
  <c r="CU118" i="12"/>
  <c r="DC118" i="12"/>
  <c r="DL118" i="12"/>
  <c r="DK118" i="12"/>
  <c r="CZ118" i="12"/>
  <c r="CX118" i="12"/>
  <c r="DN118" i="12"/>
  <c r="DI118" i="12"/>
  <c r="CY118" i="12"/>
  <c r="DE118" i="12"/>
  <c r="DG118" i="12"/>
  <c r="DQ118" i="12"/>
  <c r="CW118" i="12"/>
  <c r="DF118" i="12"/>
  <c r="DA118" i="12"/>
  <c r="DO118" i="12"/>
  <c r="CV118" i="12"/>
  <c r="DJ118" i="12"/>
  <c r="CT118" i="12"/>
  <c r="DM118" i="12"/>
  <c r="DB118" i="12"/>
  <c r="DD118" i="12"/>
  <c r="DH118" i="12"/>
  <c r="DJ43" i="12"/>
  <c r="DC43" i="12"/>
  <c r="DK43" i="12"/>
  <c r="DA43" i="12"/>
  <c r="CV43" i="12"/>
  <c r="DF43" i="12"/>
  <c r="DI43" i="12"/>
  <c r="CU43" i="12"/>
  <c r="DB43" i="12"/>
  <c r="DE43" i="12"/>
  <c r="CY43" i="12"/>
  <c r="DD43" i="12"/>
  <c r="DG43" i="12"/>
  <c r="DL43" i="12"/>
  <c r="DM43" i="12"/>
  <c r="DP43" i="12"/>
  <c r="DQ43" i="12"/>
  <c r="CW43" i="12"/>
  <c r="CT43" i="12"/>
  <c r="CZ43" i="12"/>
  <c r="DN43" i="12"/>
  <c r="DH43" i="12"/>
  <c r="CX43" i="12"/>
  <c r="DO43" i="12"/>
  <c r="CZ93" i="12"/>
  <c r="DA93" i="12"/>
  <c r="CV93" i="12"/>
  <c r="DQ93" i="12"/>
  <c r="CU93" i="12"/>
  <c r="DL93" i="12"/>
  <c r="DG93" i="12"/>
  <c r="DH93" i="12"/>
  <c r="DE93" i="12"/>
  <c r="DJ93" i="12"/>
  <c r="CY93" i="12"/>
  <c r="DD93" i="12"/>
  <c r="DK93" i="12"/>
  <c r="DI93" i="12"/>
  <c r="CT93" i="12"/>
  <c r="DB93" i="12"/>
  <c r="DC93" i="12"/>
  <c r="DM93" i="12"/>
  <c r="DN93" i="12"/>
  <c r="CX93" i="12"/>
  <c r="DF93" i="12"/>
  <c r="DO93" i="12"/>
  <c r="DP93" i="12"/>
  <c r="CW93" i="12"/>
  <c r="DQ167" i="12"/>
  <c r="DL167" i="12"/>
  <c r="CX167" i="12"/>
  <c r="DC167" i="12"/>
  <c r="DH167" i="12"/>
  <c r="DI167" i="12"/>
  <c r="DM167" i="12"/>
  <c r="DF167" i="12"/>
  <c r="CZ167" i="12"/>
  <c r="DE167" i="12"/>
  <c r="CV167" i="12"/>
  <c r="DB167" i="12"/>
  <c r="DA167" i="12"/>
  <c r="DN167" i="12"/>
  <c r="DO167" i="12"/>
  <c r="DP167" i="12"/>
  <c r="DJ167" i="12"/>
  <c r="CU167" i="12"/>
  <c r="DK167" i="12"/>
  <c r="DG167" i="12"/>
  <c r="CT167" i="12"/>
  <c r="CW167" i="12"/>
  <c r="CY167" i="12"/>
  <c r="DD167" i="12"/>
  <c r="DF96" i="12"/>
  <c r="CU96" i="12"/>
  <c r="DH96" i="12"/>
  <c r="DB96" i="12"/>
  <c r="DE96" i="12"/>
  <c r="DK96" i="12"/>
  <c r="DN96" i="12"/>
  <c r="DM96" i="12"/>
  <c r="DD96" i="12"/>
  <c r="CV96" i="12"/>
  <c r="DA96" i="12"/>
  <c r="DO96" i="12"/>
  <c r="CX96" i="12"/>
  <c r="DG96" i="12"/>
  <c r="DQ96" i="12"/>
  <c r="DP96" i="12"/>
  <c r="CY96" i="12"/>
  <c r="CW96" i="12"/>
  <c r="DC96" i="12"/>
  <c r="DJ96" i="12"/>
  <c r="CT96" i="12"/>
  <c r="CZ96" i="12"/>
  <c r="DL96" i="12"/>
  <c r="DI96" i="12"/>
  <c r="CX9" i="12"/>
  <c r="DH9" i="12"/>
  <c r="DO9" i="12"/>
  <c r="DN9" i="12"/>
  <c r="CZ9" i="12"/>
  <c r="DF9" i="12"/>
  <c r="DJ9" i="12"/>
  <c r="DA9" i="12"/>
  <c r="CY9" i="12"/>
  <c r="DM9" i="12"/>
  <c r="CU9" i="12"/>
  <c r="CV9" i="12"/>
  <c r="CT9" i="12"/>
  <c r="DK9" i="12"/>
  <c r="DB9" i="12"/>
  <c r="DQ9" i="12"/>
  <c r="DP9" i="12"/>
  <c r="DD9" i="12"/>
  <c r="DI9" i="12"/>
  <c r="DG9" i="12"/>
  <c r="DC9" i="12"/>
  <c r="DL9" i="12"/>
  <c r="DE9" i="12"/>
  <c r="CW9" i="12"/>
  <c r="DD171" i="12"/>
  <c r="DI171" i="12"/>
  <c r="CV171" i="12"/>
  <c r="CX171" i="12"/>
  <c r="CT171" i="12"/>
  <c r="DO171" i="12"/>
  <c r="DM171" i="12"/>
  <c r="DP171" i="12"/>
  <c r="CU171" i="12"/>
  <c r="DL171" i="12"/>
  <c r="DK171" i="12"/>
  <c r="DQ171" i="12"/>
  <c r="DF171" i="12"/>
  <c r="DE171" i="12"/>
  <c r="CY171" i="12"/>
  <c r="DA171" i="12"/>
  <c r="DB171" i="12"/>
  <c r="DC171" i="12"/>
  <c r="DJ171" i="12"/>
  <c r="CW171" i="12"/>
  <c r="CZ171" i="12"/>
  <c r="DG171" i="12"/>
  <c r="DH171" i="12"/>
  <c r="DN171" i="12"/>
  <c r="DD164" i="12"/>
  <c r="DH164" i="12"/>
  <c r="DI164" i="12"/>
  <c r="DC164" i="12"/>
  <c r="CX164" i="12"/>
  <c r="CW164" i="12"/>
  <c r="CU164" i="12"/>
  <c r="CV164" i="12"/>
  <c r="DM164" i="12"/>
  <c r="DJ164" i="12"/>
  <c r="DP164" i="12"/>
  <c r="CZ164" i="12"/>
  <c r="DA164" i="12"/>
  <c r="DB164" i="12"/>
  <c r="DL164" i="12"/>
  <c r="DN164" i="12"/>
  <c r="CT164" i="12"/>
  <c r="DK164" i="12"/>
  <c r="DO164" i="12"/>
  <c r="CY164" i="12"/>
  <c r="DQ164" i="12"/>
  <c r="DF164" i="12"/>
  <c r="DG164" i="12"/>
  <c r="DE164" i="12"/>
  <c r="DL228" i="12"/>
  <c r="DM228" i="12"/>
  <c r="CY228" i="12"/>
  <c r="CV228" i="12"/>
  <c r="DD228" i="12"/>
  <c r="CW228" i="12"/>
  <c r="DI228" i="12"/>
  <c r="DG228" i="12"/>
  <c r="DO228" i="12"/>
  <c r="DP228" i="12"/>
  <c r="DA228" i="12"/>
  <c r="DJ228" i="12"/>
  <c r="CT228" i="12"/>
  <c r="DC228" i="12"/>
  <c r="DK228" i="12"/>
  <c r="DF228" i="12"/>
  <c r="DQ228" i="12"/>
  <c r="CX228" i="12"/>
  <c r="DB228" i="12"/>
  <c r="DN228" i="12"/>
  <c r="DE228" i="12"/>
  <c r="CU228" i="12"/>
  <c r="CZ228" i="12"/>
  <c r="DH228" i="12"/>
  <c r="DB160" i="12"/>
  <c r="DC160" i="12"/>
  <c r="DD160" i="12"/>
  <c r="DI160" i="12"/>
  <c r="CX160" i="12"/>
  <c r="CW160" i="12"/>
  <c r="DN160" i="12"/>
  <c r="DM160" i="12"/>
  <c r="CU160" i="12"/>
  <c r="DF160" i="12"/>
  <c r="DL160" i="12"/>
  <c r="CY160" i="12"/>
  <c r="CT160" i="12"/>
  <c r="DJ160" i="12"/>
  <c r="DH160" i="12"/>
  <c r="DQ160" i="12"/>
  <c r="DO160" i="12"/>
  <c r="DK160" i="12"/>
  <c r="CV160" i="12"/>
  <c r="DG160" i="12"/>
  <c r="DA160" i="12"/>
  <c r="DE160" i="12"/>
  <c r="CZ160" i="12"/>
  <c r="DP160" i="12"/>
  <c r="DN74" i="12"/>
  <c r="DJ74" i="12"/>
  <c r="CV74" i="12"/>
  <c r="CT74" i="12"/>
  <c r="CX74" i="12"/>
  <c r="DE74" i="12"/>
  <c r="DO74" i="12"/>
  <c r="DQ74" i="12"/>
  <c r="CU74" i="12"/>
  <c r="DB74" i="12"/>
  <c r="DF74" i="12"/>
  <c r="DD74" i="12"/>
  <c r="DM74" i="12"/>
  <c r="CY74" i="12"/>
  <c r="DH74" i="12"/>
  <c r="DG74" i="12"/>
  <c r="DL74" i="12"/>
  <c r="CW74" i="12"/>
  <c r="DC74" i="12"/>
  <c r="DP74" i="12"/>
  <c r="DA74" i="12"/>
  <c r="DI74" i="12"/>
  <c r="CZ74" i="12"/>
  <c r="DK74" i="12"/>
  <c r="DD111" i="12"/>
  <c r="DP111" i="12"/>
  <c r="DG111" i="12"/>
  <c r="DA111" i="12"/>
  <c r="CU111" i="12"/>
  <c r="CV111" i="12"/>
  <c r="DL111" i="12"/>
  <c r="DE111" i="12"/>
  <c r="DQ111" i="12"/>
  <c r="DN111" i="12"/>
  <c r="DM111" i="12"/>
  <c r="CW111" i="12"/>
  <c r="CT111" i="12"/>
  <c r="DO111" i="12"/>
  <c r="DJ111" i="12"/>
  <c r="CZ111" i="12"/>
  <c r="DI111" i="12"/>
  <c r="CY111" i="12"/>
  <c r="DC111" i="12"/>
  <c r="DK111" i="12"/>
  <c r="DB111" i="12"/>
  <c r="DF111" i="12"/>
  <c r="DH111" i="12"/>
  <c r="CX111" i="12"/>
  <c r="CU83" i="12"/>
  <c r="DH83" i="12"/>
  <c r="DO83" i="12"/>
  <c r="DL83" i="12"/>
  <c r="DB83" i="12"/>
  <c r="DI83" i="12"/>
  <c r="CV83" i="12"/>
  <c r="DQ83" i="12"/>
  <c r="CX83" i="12"/>
  <c r="DN83" i="12"/>
  <c r="CY83" i="12"/>
  <c r="DG83" i="12"/>
  <c r="DF83" i="12"/>
  <c r="CT83" i="12"/>
  <c r="CW83" i="12"/>
  <c r="CZ83" i="12"/>
  <c r="DJ83" i="12"/>
  <c r="DP83" i="12"/>
  <c r="DM83" i="12"/>
  <c r="DC83" i="12"/>
  <c r="DE83" i="12"/>
  <c r="DD83" i="12"/>
  <c r="DK83" i="12"/>
  <c r="DA83" i="12"/>
  <c r="CZ115" i="12"/>
  <c r="DD115" i="12"/>
  <c r="CT115" i="12"/>
  <c r="CX115" i="12"/>
  <c r="DE115" i="12"/>
  <c r="CV115" i="12"/>
  <c r="DI115" i="12"/>
  <c r="CW115" i="12"/>
  <c r="DB115" i="12"/>
  <c r="DQ115" i="12"/>
  <c r="DM115" i="12"/>
  <c r="DO115" i="12"/>
  <c r="DJ115" i="12"/>
  <c r="CY115" i="12"/>
  <c r="DH115" i="12"/>
  <c r="DA115" i="12"/>
  <c r="DN115" i="12"/>
  <c r="DC115" i="12"/>
  <c r="DG115" i="12"/>
  <c r="DF115" i="12"/>
  <c r="DL115" i="12"/>
  <c r="DP115" i="12"/>
  <c r="DK115" i="12"/>
  <c r="CU115" i="12"/>
  <c r="DD204" i="12"/>
  <c r="DH204" i="12"/>
  <c r="DJ204" i="12"/>
  <c r="DP204" i="12"/>
  <c r="DB204" i="12"/>
  <c r="CZ204" i="12"/>
  <c r="DI204" i="12"/>
  <c r="DL204" i="12"/>
  <c r="CX204" i="12"/>
  <c r="DN204" i="12"/>
  <c r="DQ204" i="12"/>
  <c r="DO204" i="12"/>
  <c r="DG204" i="12"/>
  <c r="DF204" i="12"/>
  <c r="CV204" i="12"/>
  <c r="DM204" i="12"/>
  <c r="DK204" i="12"/>
  <c r="CY204" i="12"/>
  <c r="CU204" i="12"/>
  <c r="DA204" i="12"/>
  <c r="CT204" i="12"/>
  <c r="DC204" i="12"/>
  <c r="CW204" i="12"/>
  <c r="DE204" i="12"/>
  <c r="DA106" i="12"/>
  <c r="DJ106" i="12"/>
  <c r="CY106" i="12"/>
  <c r="CW106" i="12"/>
  <c r="DE106" i="12"/>
  <c r="DO106" i="12"/>
  <c r="DM106" i="12"/>
  <c r="DK106" i="12"/>
  <c r="DI106" i="12"/>
  <c r="DN106" i="12"/>
  <c r="DB106" i="12"/>
  <c r="CV106" i="12"/>
  <c r="DD106" i="12"/>
  <c r="CU106" i="12"/>
  <c r="DQ106" i="12"/>
  <c r="DG106" i="12"/>
  <c r="DC106" i="12"/>
  <c r="CZ106" i="12"/>
  <c r="DF106" i="12"/>
  <c r="CT106" i="12"/>
  <c r="DL106" i="12"/>
  <c r="DP106" i="12"/>
  <c r="CX106" i="12"/>
  <c r="DH106" i="12"/>
  <c r="CV154" i="12"/>
  <c r="DC154" i="12"/>
  <c r="DB154" i="12"/>
  <c r="DE154" i="12"/>
  <c r="DD154" i="12"/>
  <c r="DF154" i="12"/>
  <c r="DK154" i="12"/>
  <c r="DJ154" i="12"/>
  <c r="CT154" i="12"/>
  <c r="DL154" i="12"/>
  <c r="DG154" i="12"/>
  <c r="CX154" i="12"/>
  <c r="DI154" i="12"/>
  <c r="CZ154" i="12"/>
  <c r="CW154" i="12"/>
  <c r="CY154" i="12"/>
  <c r="DA154" i="12"/>
  <c r="DP154" i="12"/>
  <c r="DH154" i="12"/>
  <c r="DN154" i="12"/>
  <c r="DQ154" i="12"/>
  <c r="DO154" i="12"/>
  <c r="CU154" i="12"/>
  <c r="DM154" i="12"/>
  <c r="DK13" i="12"/>
  <c r="DC13" i="12"/>
  <c r="DE13" i="12"/>
  <c r="DG13" i="12"/>
  <c r="DI13" i="12"/>
  <c r="DO13" i="12"/>
  <c r="DB13" i="12"/>
  <c r="DH13" i="12"/>
  <c r="CZ13" i="12"/>
  <c r="DA13" i="12"/>
  <c r="DD13" i="12"/>
  <c r="DN13" i="12"/>
  <c r="DM13" i="12"/>
  <c r="DQ13" i="12"/>
  <c r="CW13" i="12"/>
  <c r="CU13" i="12"/>
  <c r="CX13" i="12"/>
  <c r="DF13" i="12"/>
  <c r="DP13" i="12"/>
  <c r="CY13" i="12"/>
  <c r="CV13" i="12"/>
  <c r="CT13" i="12"/>
  <c r="DL13" i="12"/>
  <c r="DJ13" i="12"/>
  <c r="CV227" i="12"/>
  <c r="DO227" i="12"/>
  <c r="CZ227" i="12"/>
  <c r="DI227" i="12"/>
  <c r="CU227" i="12"/>
  <c r="DF227" i="12"/>
  <c r="DC227" i="12"/>
  <c r="DN227" i="12"/>
  <c r="DQ227" i="12"/>
  <c r="DE227" i="12"/>
  <c r="DG227" i="12"/>
  <c r="CT227" i="12"/>
  <c r="CW227" i="12"/>
  <c r="DP227" i="12"/>
  <c r="DD227" i="12"/>
  <c r="DJ227" i="12"/>
  <c r="CX227" i="12"/>
  <c r="DH227" i="12"/>
  <c r="DA227" i="12"/>
  <c r="DM227" i="12"/>
  <c r="DK227" i="12"/>
  <c r="DL227" i="12"/>
  <c r="DB227" i="12"/>
  <c r="CY227" i="12"/>
  <c r="DH28" i="12"/>
  <c r="CT28" i="12"/>
  <c r="DB28" i="12"/>
  <c r="CU28" i="12"/>
  <c r="DK28" i="12"/>
  <c r="DF28" i="12"/>
  <c r="DD28" i="12"/>
  <c r="DE28" i="12"/>
  <c r="DP28" i="12"/>
  <c r="DG28" i="12"/>
  <c r="DN28" i="12"/>
  <c r="CY28" i="12"/>
  <c r="DL28" i="12"/>
  <c r="CV28" i="12"/>
  <c r="DI28" i="12"/>
  <c r="DO28" i="12"/>
  <c r="DQ28" i="12"/>
  <c r="CX28" i="12"/>
  <c r="DA28" i="12"/>
  <c r="DM28" i="12"/>
  <c r="DJ28" i="12"/>
  <c r="CZ28" i="12"/>
  <c r="CW28" i="12"/>
  <c r="DC28" i="12"/>
  <c r="DA140" i="12"/>
  <c r="DE140" i="12"/>
  <c r="DD140" i="12"/>
  <c r="CT140" i="12"/>
  <c r="CY140" i="12"/>
  <c r="DO140" i="12"/>
  <c r="DF140" i="12"/>
  <c r="DL140" i="12"/>
  <c r="CX140" i="12"/>
  <c r="DQ140" i="12"/>
  <c r="DB140" i="12"/>
  <c r="CW140" i="12"/>
  <c r="DC140" i="12"/>
  <c r="CU140" i="12"/>
  <c r="DK140" i="12"/>
  <c r="DM140" i="12"/>
  <c r="CZ140" i="12"/>
  <c r="DN140" i="12"/>
  <c r="DJ140" i="12"/>
  <c r="DG140" i="12"/>
  <c r="DP140" i="12"/>
  <c r="CV140" i="12"/>
  <c r="DH140" i="12"/>
  <c r="DI140" i="12"/>
  <c r="DJ222" i="12"/>
  <c r="DO222" i="12"/>
  <c r="CZ222" i="12"/>
  <c r="CT222" i="12"/>
  <c r="CW222" i="12"/>
  <c r="CV222" i="12"/>
  <c r="DH222" i="12"/>
  <c r="CX222" i="12"/>
  <c r="DL222" i="12"/>
  <c r="CU222" i="12"/>
  <c r="DB222" i="12"/>
  <c r="DC222" i="12"/>
  <c r="DF222" i="12"/>
  <c r="DA222" i="12"/>
  <c r="DN222" i="12"/>
  <c r="DQ222" i="12"/>
  <c r="DE222" i="12"/>
  <c r="DD222" i="12"/>
  <c r="DK222" i="12"/>
  <c r="CY222" i="12"/>
  <c r="DG222" i="12"/>
  <c r="DP222" i="12"/>
  <c r="DI222" i="12"/>
  <c r="DM222" i="12"/>
  <c r="DL226" i="12"/>
  <c r="DN226" i="12"/>
  <c r="DD226" i="12"/>
  <c r="CZ226" i="12"/>
  <c r="DG226" i="12"/>
  <c r="DI226" i="12"/>
  <c r="DA226" i="12"/>
  <c r="CT226" i="12"/>
  <c r="DP226" i="12"/>
  <c r="DJ226" i="12"/>
  <c r="CY226" i="12"/>
  <c r="DK226" i="12"/>
  <c r="DM226" i="12"/>
  <c r="CV226" i="12"/>
  <c r="DF226" i="12"/>
  <c r="DO226" i="12"/>
  <c r="CU226" i="12"/>
  <c r="CW226" i="12"/>
  <c r="DB226" i="12"/>
  <c r="DH226" i="12"/>
  <c r="DE226" i="12"/>
  <c r="DQ226" i="12"/>
  <c r="DC226" i="12"/>
  <c r="CX226" i="12"/>
  <c r="CV161" i="12"/>
  <c r="DQ161" i="12"/>
  <c r="CW161" i="12"/>
  <c r="CX161" i="12"/>
  <c r="DH161" i="12"/>
  <c r="CT161" i="12"/>
  <c r="DO161" i="12"/>
  <c r="DN161" i="12"/>
  <c r="DA161" i="12"/>
  <c r="CZ161" i="12"/>
  <c r="DI161" i="12"/>
  <c r="CU161" i="12"/>
  <c r="DJ161" i="12"/>
  <c r="DG161" i="12"/>
  <c r="DM161" i="12"/>
  <c r="DL161" i="12"/>
  <c r="DF161" i="12"/>
  <c r="DK161" i="12"/>
  <c r="CY161" i="12"/>
  <c r="DE161" i="12"/>
  <c r="DD161" i="12"/>
  <c r="DP161" i="12"/>
  <c r="DB161" i="12"/>
  <c r="DC161" i="12"/>
  <c r="DC224" i="12"/>
  <c r="CX224" i="12"/>
  <c r="DA224" i="12"/>
  <c r="DI224" i="12"/>
  <c r="CW224" i="12"/>
  <c r="DO224" i="12"/>
  <c r="DG224" i="12"/>
  <c r="DN224" i="12"/>
  <c r="CT224" i="12"/>
  <c r="DK224" i="12"/>
  <c r="DM224" i="12"/>
  <c r="DQ224" i="12"/>
  <c r="CZ224" i="12"/>
  <c r="DH224" i="12"/>
  <c r="DP224" i="12"/>
  <c r="CU224" i="12"/>
  <c r="DD224" i="12"/>
  <c r="DE224" i="12"/>
  <c r="CY224" i="12"/>
  <c r="DJ224" i="12"/>
  <c r="DB224" i="12"/>
  <c r="DF224" i="12"/>
  <c r="CV224" i="12"/>
  <c r="DL224" i="12"/>
  <c r="CX127" i="12"/>
  <c r="CU127" i="12"/>
  <c r="CZ127" i="12"/>
  <c r="DG127" i="12"/>
  <c r="DN127" i="12"/>
  <c r="DL127" i="12"/>
  <c r="DE127" i="12"/>
  <c r="CT127" i="12"/>
  <c r="CW127" i="12"/>
  <c r="CV127" i="12"/>
  <c r="DK127" i="12"/>
  <c r="DA127" i="12"/>
  <c r="DI127" i="12"/>
  <c r="DQ127" i="12"/>
  <c r="DF127" i="12"/>
  <c r="DD127" i="12"/>
  <c r="DP127" i="12"/>
  <c r="DJ127" i="12"/>
  <c r="CY127" i="12"/>
  <c r="DC127" i="12"/>
  <c r="DO127" i="12"/>
  <c r="DH127" i="12"/>
  <c r="DM127" i="12"/>
  <c r="DB127" i="12"/>
  <c r="DL109" i="12"/>
  <c r="DQ109" i="12"/>
  <c r="CU109" i="12"/>
  <c r="DP109" i="12"/>
  <c r="DK109" i="12"/>
  <c r="CX109" i="12"/>
  <c r="DN109" i="12"/>
  <c r="CV109" i="12"/>
  <c r="DC109" i="12"/>
  <c r="DF109" i="12"/>
  <c r="DD109" i="12"/>
  <c r="CZ109" i="12"/>
  <c r="CY109" i="12"/>
  <c r="DG109" i="12"/>
  <c r="DI109" i="12"/>
  <c r="DB109" i="12"/>
  <c r="DO109" i="12"/>
  <c r="CT109" i="12"/>
  <c r="DE109" i="12"/>
  <c r="DJ109" i="12"/>
  <c r="DA109" i="12"/>
  <c r="DH109" i="12"/>
  <c r="DM109" i="12"/>
  <c r="CW109" i="12"/>
  <c r="CU234" i="12"/>
  <c r="DB234" i="12"/>
  <c r="CY234" i="12"/>
  <c r="DI234" i="12"/>
  <c r="DG234" i="12"/>
  <c r="DL234" i="12"/>
  <c r="DD234" i="12"/>
  <c r="CW234" i="12"/>
  <c r="DC234" i="12"/>
  <c r="DQ234" i="12"/>
  <c r="DO234" i="12"/>
  <c r="CZ234" i="12"/>
  <c r="DJ234" i="12"/>
  <c r="DE234" i="12"/>
  <c r="DF234" i="12"/>
  <c r="CT234" i="12"/>
  <c r="DK234" i="12"/>
  <c r="DP234" i="12"/>
  <c r="DA234" i="12"/>
  <c r="DN234" i="12"/>
  <c r="CV234" i="12"/>
  <c r="DH234" i="12"/>
  <c r="DM234" i="12"/>
  <c r="CX234" i="12"/>
  <c r="CW144" i="12"/>
  <c r="DF144" i="12"/>
  <c r="DD144" i="12"/>
  <c r="DM144" i="12"/>
  <c r="DC144" i="12"/>
  <c r="CX144" i="12"/>
  <c r="DL144" i="12"/>
  <c r="DQ144" i="12"/>
  <c r="CU144" i="12"/>
  <c r="DA144" i="12"/>
  <c r="DK144" i="12"/>
  <c r="CV144" i="12"/>
  <c r="CT144" i="12"/>
  <c r="DP144" i="12"/>
  <c r="DG144" i="12"/>
  <c r="DJ144" i="12"/>
  <c r="DH144" i="12"/>
  <c r="DE144" i="12"/>
  <c r="CY144" i="12"/>
  <c r="DO144" i="12"/>
  <c r="DB144" i="12"/>
  <c r="DI144" i="12"/>
  <c r="CZ144" i="12"/>
  <c r="DN144" i="12"/>
  <c r="DC165" i="12"/>
  <c r="DP165" i="12"/>
  <c r="DJ165" i="12"/>
  <c r="DF165" i="12"/>
  <c r="DG165" i="12"/>
  <c r="DM165" i="12"/>
  <c r="DI165" i="12"/>
  <c r="CU165" i="12"/>
  <c r="DK165" i="12"/>
  <c r="DE165" i="12"/>
  <c r="DH165" i="12"/>
  <c r="DB165" i="12"/>
  <c r="CX165" i="12"/>
  <c r="DA165" i="12"/>
  <c r="DL165" i="12"/>
  <c r="CT165" i="12"/>
  <c r="CW165" i="12"/>
  <c r="CZ165" i="12"/>
  <c r="DD165" i="12"/>
  <c r="DO165" i="12"/>
  <c r="DN165" i="12"/>
  <c r="DQ165" i="12"/>
  <c r="CY165" i="12"/>
  <c r="CV165" i="12"/>
  <c r="DM170" i="12"/>
  <c r="DJ170" i="12"/>
  <c r="DB170" i="12"/>
  <c r="DL170" i="12"/>
  <c r="DO170" i="12"/>
  <c r="CU170" i="12"/>
  <c r="DE170" i="12"/>
  <c r="DP170" i="12"/>
  <c r="DC170" i="12"/>
  <c r="DD170" i="12"/>
  <c r="DG170" i="12"/>
  <c r="CT170" i="12"/>
  <c r="CX170" i="12"/>
  <c r="DH170" i="12"/>
  <c r="DA170" i="12"/>
  <c r="DK170" i="12"/>
  <c r="CW170" i="12"/>
  <c r="DQ170" i="12"/>
  <c r="CV170" i="12"/>
  <c r="DN170" i="12"/>
  <c r="CY170" i="12"/>
  <c r="DI170" i="12"/>
  <c r="CZ170" i="12"/>
  <c r="DF170" i="12"/>
  <c r="DF100" i="12"/>
  <c r="DH100" i="12"/>
  <c r="CW100" i="12"/>
  <c r="DD100" i="12"/>
  <c r="DQ100" i="12"/>
  <c r="DM100" i="12"/>
  <c r="DC100" i="12"/>
  <c r="DJ100" i="12"/>
  <c r="CU100" i="12"/>
  <c r="CT100" i="12"/>
  <c r="CX100" i="12"/>
  <c r="DP100" i="12"/>
  <c r="CY100" i="12"/>
  <c r="DN100" i="12"/>
  <c r="CZ100" i="12"/>
  <c r="DB100" i="12"/>
  <c r="DA100" i="12"/>
  <c r="DE100" i="12"/>
  <c r="DL100" i="12"/>
  <c r="CV100" i="12"/>
  <c r="DG100" i="12"/>
  <c r="DK100" i="12"/>
  <c r="DO100" i="12"/>
  <c r="DI100" i="12"/>
  <c r="CT88" i="12"/>
  <c r="DB88" i="12"/>
  <c r="CZ88" i="12"/>
  <c r="DM88" i="12"/>
  <c r="DK88" i="12"/>
  <c r="DJ88" i="12"/>
  <c r="CW88" i="12"/>
  <c r="DI88" i="12"/>
  <c r="DN88" i="12"/>
  <c r="DE88" i="12"/>
  <c r="DD88" i="12"/>
  <c r="DP88" i="12"/>
  <c r="DF88" i="12"/>
  <c r="DG88" i="12"/>
  <c r="DO88" i="12"/>
  <c r="CU88" i="12"/>
  <c r="DH88" i="12"/>
  <c r="DL88" i="12"/>
  <c r="CV88" i="12"/>
  <c r="DC88" i="12"/>
  <c r="CY88" i="12"/>
  <c r="DQ88" i="12"/>
  <c r="DA88" i="12"/>
  <c r="CX88" i="12"/>
  <c r="DO68" i="12"/>
  <c r="DC68" i="12"/>
  <c r="DE68" i="12"/>
  <c r="DD68" i="12"/>
  <c r="DP68" i="12"/>
  <c r="CX68" i="12"/>
  <c r="DK68" i="12"/>
  <c r="DN68" i="12"/>
  <c r="DA68" i="12"/>
  <c r="CZ68" i="12"/>
  <c r="CU68" i="12"/>
  <c r="DF68" i="12"/>
  <c r="DG68" i="12"/>
  <c r="DL68" i="12"/>
  <c r="DQ68" i="12"/>
  <c r="DJ68" i="12"/>
  <c r="CT68" i="12"/>
  <c r="DM68" i="12"/>
  <c r="DB68" i="12"/>
  <c r="CV68" i="12"/>
  <c r="CY68" i="12"/>
  <c r="CW68" i="12"/>
  <c r="DH68" i="12"/>
  <c r="DI68" i="12"/>
  <c r="DK31" i="12"/>
  <c r="DD31" i="12"/>
  <c r="DN31" i="12"/>
  <c r="CU31" i="12"/>
  <c r="DJ31" i="12"/>
  <c r="CY31" i="12"/>
  <c r="DL31" i="12"/>
  <c r="DP31" i="12"/>
  <c r="CW31" i="12"/>
  <c r="DO31" i="12"/>
  <c r="DG31" i="12"/>
  <c r="CT31" i="12"/>
  <c r="CZ31" i="12"/>
  <c r="DF31" i="12"/>
  <c r="DB31" i="12"/>
  <c r="DH31" i="12"/>
  <c r="DI31" i="12"/>
  <c r="DC31" i="12"/>
  <c r="DQ31" i="12"/>
  <c r="DA31" i="12"/>
  <c r="DE31" i="12"/>
  <c r="DM31" i="12"/>
  <c r="CX31" i="12"/>
  <c r="CV31" i="12"/>
  <c r="CV54" i="12"/>
  <c r="DN54" i="12"/>
  <c r="DH54" i="12"/>
  <c r="DL54" i="12"/>
  <c r="DC54" i="12"/>
  <c r="CW54" i="12"/>
  <c r="CX54" i="12"/>
  <c r="DJ54" i="12"/>
  <c r="DG54" i="12"/>
  <c r="DK54" i="12"/>
  <c r="DA54" i="12"/>
  <c r="DP54" i="12"/>
  <c r="DO54" i="12"/>
  <c r="CU54" i="12"/>
  <c r="DM54" i="12"/>
  <c r="DE54" i="12"/>
  <c r="CZ54" i="12"/>
  <c r="DI54" i="12"/>
  <c r="DQ54" i="12"/>
  <c r="CT54" i="12"/>
  <c r="CY54" i="12"/>
  <c r="DB54" i="12"/>
  <c r="DD54" i="12"/>
  <c r="DF54" i="12"/>
  <c r="DM116" i="12"/>
  <c r="CU116" i="12"/>
  <c r="DQ116" i="12"/>
  <c r="CW116" i="12"/>
  <c r="CT116" i="12"/>
  <c r="DC116" i="12"/>
  <c r="DI116" i="12"/>
  <c r="CY116" i="12"/>
  <c r="DN116" i="12"/>
  <c r="DJ116" i="12"/>
  <c r="DH116" i="12"/>
  <c r="DA116" i="12"/>
  <c r="DK116" i="12"/>
  <c r="DF116" i="12"/>
  <c r="DP116" i="12"/>
  <c r="DB116" i="12"/>
  <c r="DO116" i="12"/>
  <c r="CV116" i="12"/>
  <c r="CZ116" i="12"/>
  <c r="DE116" i="12"/>
  <c r="DL116" i="12"/>
  <c r="DG116" i="12"/>
  <c r="CX116" i="12"/>
  <c r="DD116" i="12"/>
  <c r="CX135" i="12"/>
  <c r="DD135" i="12"/>
  <c r="DA135" i="12"/>
  <c r="CY135" i="12"/>
  <c r="DF135" i="12"/>
  <c r="DP135" i="12"/>
  <c r="CV135" i="12"/>
  <c r="DQ135" i="12"/>
  <c r="CZ135" i="12"/>
  <c r="DN135" i="12"/>
  <c r="DB135" i="12"/>
  <c r="DM135" i="12"/>
  <c r="CU135" i="12"/>
  <c r="DJ135" i="12"/>
  <c r="CT135" i="12"/>
  <c r="DK135" i="12"/>
  <c r="DO135" i="12"/>
  <c r="CW135" i="12"/>
  <c r="DH135" i="12"/>
  <c r="DC135" i="12"/>
  <c r="DI135" i="12"/>
  <c r="DL135" i="12"/>
  <c r="DG135" i="12"/>
  <c r="DE135" i="12"/>
  <c r="DA225" i="12"/>
  <c r="DI225" i="12"/>
  <c r="DD225" i="12"/>
  <c r="DQ225" i="12"/>
  <c r="CZ225" i="12"/>
  <c r="CV225" i="12"/>
  <c r="DG225" i="12"/>
  <c r="DM225" i="12"/>
  <c r="CT225" i="12"/>
  <c r="CW225" i="12"/>
  <c r="DC225" i="12"/>
  <c r="DJ225" i="12"/>
  <c r="DE225" i="12"/>
  <c r="DF225" i="12"/>
  <c r="CY225" i="12"/>
  <c r="DB225" i="12"/>
  <c r="DK225" i="12"/>
  <c r="DL225" i="12"/>
  <c r="DN225" i="12"/>
  <c r="CX225" i="12"/>
  <c r="DO225" i="12"/>
  <c r="DP225" i="12"/>
  <c r="DH225" i="12"/>
  <c r="CU225" i="12"/>
  <c r="DO205" i="12"/>
  <c r="CY205" i="12"/>
  <c r="CW205" i="12"/>
  <c r="DA205" i="12"/>
  <c r="DF205" i="12"/>
  <c r="DN205" i="12"/>
  <c r="CU205" i="12"/>
  <c r="DK205" i="12"/>
  <c r="DC205" i="12"/>
  <c r="DM205" i="12"/>
  <c r="DQ205" i="12"/>
  <c r="DH205" i="12"/>
  <c r="DD205" i="12"/>
  <c r="CV205" i="12"/>
  <c r="DB205" i="12"/>
  <c r="DI205" i="12"/>
  <c r="CX205" i="12"/>
  <c r="DL205" i="12"/>
  <c r="CZ205" i="12"/>
  <c r="DE205" i="12"/>
  <c r="DP205" i="12"/>
  <c r="DJ205" i="12"/>
  <c r="CT205" i="12"/>
  <c r="DG205" i="12"/>
  <c r="DL42" i="12"/>
  <c r="DK42" i="12"/>
  <c r="DB42" i="12"/>
  <c r="CW42" i="12"/>
  <c r="DI42" i="12"/>
  <c r="CY42" i="12"/>
  <c r="DE42" i="12"/>
  <c r="CU42" i="12"/>
  <c r="DM42" i="12"/>
  <c r="CZ42" i="12"/>
  <c r="CX42" i="12"/>
  <c r="DF42" i="12"/>
  <c r="DH42" i="12"/>
  <c r="DJ42" i="12"/>
  <c r="CT42" i="12"/>
  <c r="DP42" i="12"/>
  <c r="DA42" i="12"/>
  <c r="DC42" i="12"/>
  <c r="DG42" i="12"/>
  <c r="DN42" i="12"/>
  <c r="DD42" i="12"/>
  <c r="DO42" i="12"/>
  <c r="CV42" i="12"/>
  <c r="DQ42" i="12"/>
  <c r="DI27" i="12"/>
  <c r="DG27" i="12"/>
  <c r="DJ27" i="12"/>
  <c r="DP27" i="12"/>
  <c r="CV27" i="12"/>
  <c r="DC27" i="12"/>
  <c r="DF27" i="12"/>
  <c r="DA27" i="12"/>
  <c r="CW27" i="12"/>
  <c r="DB27" i="12"/>
  <c r="DE27" i="12"/>
  <c r="CT27" i="12"/>
  <c r="DH27" i="12"/>
  <c r="CX27" i="12"/>
  <c r="DN27" i="12"/>
  <c r="DM27" i="12"/>
  <c r="DO27" i="12"/>
  <c r="CZ27" i="12"/>
  <c r="CY27" i="12"/>
  <c r="DK27" i="12"/>
  <c r="DL27" i="12"/>
  <c r="DD27" i="12"/>
  <c r="CU27" i="12"/>
  <c r="DQ27" i="12"/>
  <c r="DI199" i="12"/>
  <c r="DF199" i="12"/>
  <c r="DD199" i="12"/>
  <c r="CU199" i="12"/>
  <c r="CW199" i="12"/>
  <c r="CV199" i="12"/>
  <c r="DM199" i="12"/>
  <c r="CZ199" i="12"/>
  <c r="DE199" i="12"/>
  <c r="DA199" i="12"/>
  <c r="DG199" i="12"/>
  <c r="DB199" i="12"/>
  <c r="DP199" i="12"/>
  <c r="CT199" i="12"/>
  <c r="DQ199" i="12"/>
  <c r="DN199" i="12"/>
  <c r="DL199" i="12"/>
  <c r="DK199" i="12"/>
  <c r="CY199" i="12"/>
  <c r="DJ199" i="12"/>
  <c r="DC199" i="12"/>
  <c r="DO199" i="12"/>
  <c r="DH199" i="12"/>
  <c r="CX199" i="12"/>
  <c r="CW191" i="12"/>
  <c r="DN191" i="12"/>
  <c r="CY191" i="12"/>
  <c r="DP191" i="12"/>
  <c r="CU191" i="12"/>
  <c r="DI191" i="12"/>
  <c r="DA191" i="12"/>
  <c r="DD191" i="12"/>
  <c r="DH191" i="12"/>
  <c r="DL191" i="12"/>
  <c r="CX191" i="12"/>
  <c r="DC191" i="12"/>
  <c r="DO191" i="12"/>
  <c r="DE191" i="12"/>
  <c r="CT191" i="12"/>
  <c r="DG191" i="12"/>
  <c r="DQ191" i="12"/>
  <c r="DJ191" i="12"/>
  <c r="DF191" i="12"/>
  <c r="CZ191" i="12"/>
  <c r="DM191" i="12"/>
  <c r="DK191" i="12"/>
  <c r="DB191" i="12"/>
  <c r="CV191" i="12"/>
  <c r="CW243" i="12" l="1"/>
  <c r="EK5" i="12" s="1"/>
  <c r="CS41" i="12"/>
  <c r="DM243" i="12"/>
  <c r="EK21" i="12" s="1"/>
  <c r="CS229" i="12"/>
  <c r="CS39" i="12"/>
  <c r="CS34" i="12"/>
  <c r="CS69" i="12"/>
  <c r="CS44" i="12"/>
  <c r="CS151" i="12"/>
  <c r="CS241" i="12"/>
  <c r="CS172" i="12"/>
  <c r="CS152" i="12"/>
  <c r="CS148" i="12"/>
  <c r="CS7" i="12"/>
  <c r="CS211" i="12"/>
  <c r="CS30" i="12"/>
  <c r="CS25" i="12"/>
  <c r="CS66" i="12"/>
  <c r="CS104" i="12"/>
  <c r="CS230" i="12"/>
  <c r="DO243" i="12"/>
  <c r="EK23" i="12" s="1"/>
  <c r="CS192" i="12"/>
  <c r="DL243" i="12"/>
  <c r="EK20" i="12" s="1"/>
  <c r="CY243" i="12"/>
  <c r="EK7" i="12" s="1"/>
  <c r="CZ243" i="12"/>
  <c r="EK8" i="12" s="1"/>
  <c r="DP243" i="12"/>
  <c r="EK24" i="12" s="1"/>
  <c r="CX243" i="12"/>
  <c r="EK6" i="12" s="1"/>
  <c r="CT243" i="12"/>
  <c r="EK2" i="12" s="1"/>
  <c r="DA243" i="12"/>
  <c r="EK9" i="12" s="1"/>
  <c r="DN243" i="12"/>
  <c r="EK22" i="12" s="1"/>
  <c r="CS169" i="12"/>
  <c r="CS5" i="12"/>
  <c r="DI243" i="12"/>
  <c r="EK17" i="12" s="1"/>
  <c r="CS238" i="12"/>
  <c r="DD243" i="12"/>
  <c r="EK12" i="12" s="1"/>
  <c r="CS43" i="12"/>
  <c r="DK243" i="12"/>
  <c r="EK19" i="12" s="1"/>
  <c r="DQ243" i="12"/>
  <c r="EK25" i="12" s="1"/>
  <c r="CU243" i="12"/>
  <c r="EK3" i="12" s="1"/>
  <c r="DF243" i="12"/>
  <c r="EK14" i="12" s="1"/>
  <c r="DC243" i="12"/>
  <c r="EK11" i="12" s="1"/>
  <c r="CS157" i="12"/>
  <c r="CS68" i="12"/>
  <c r="CV243" i="12"/>
  <c r="EK4" i="12" s="1"/>
  <c r="DB243" i="12"/>
  <c r="EK10" i="12" s="1"/>
  <c r="DE243" i="12"/>
  <c r="EK13" i="12" s="1"/>
  <c r="DH243" i="12"/>
  <c r="EK16" i="12" s="1"/>
  <c r="DG243" i="12"/>
  <c r="EK15" i="12" s="1"/>
  <c r="DJ243" i="12"/>
  <c r="EK18" i="12" s="1"/>
  <c r="CS225" i="12"/>
  <c r="CS88" i="12"/>
  <c r="CS224" i="12"/>
  <c r="CS154" i="12"/>
  <c r="CS106" i="12"/>
  <c r="CS74" i="12"/>
  <c r="CS118" i="12"/>
  <c r="CS10" i="12"/>
  <c r="CS200" i="12"/>
  <c r="CS181" i="12"/>
  <c r="CS210" i="12"/>
  <c r="CS143" i="12"/>
  <c r="CS120" i="12"/>
  <c r="CS142" i="12"/>
  <c r="CS95" i="12"/>
  <c r="CS237" i="12"/>
  <c r="CS213" i="12"/>
  <c r="CS196" i="12"/>
  <c r="CS162" i="12"/>
  <c r="CS20" i="12"/>
  <c r="CS91" i="12"/>
  <c r="CS209" i="12"/>
  <c r="CS87" i="12"/>
  <c r="CS137" i="12"/>
  <c r="CS127" i="12"/>
  <c r="CS226" i="12"/>
  <c r="CS115" i="12"/>
  <c r="CS236" i="12"/>
  <c r="CS113" i="12"/>
  <c r="CS184" i="12"/>
  <c r="CS108" i="12"/>
  <c r="CS124" i="12"/>
  <c r="CS81" i="12"/>
  <c r="CS177" i="12"/>
  <c r="CS218" i="12"/>
  <c r="CS147" i="12"/>
  <c r="CS197" i="12"/>
  <c r="CS185" i="12"/>
  <c r="CS64" i="12"/>
  <c r="CS46" i="12"/>
  <c r="CS219" i="12"/>
  <c r="CS201" i="12"/>
  <c r="CS125" i="12"/>
  <c r="CS198" i="12"/>
  <c r="CS60" i="12"/>
  <c r="CS38" i="12"/>
  <c r="CS58" i="12"/>
  <c r="CS220" i="12"/>
  <c r="CS165" i="12"/>
  <c r="CS234" i="12"/>
  <c r="CS191" i="12"/>
  <c r="CS42" i="12"/>
  <c r="CS205" i="12"/>
  <c r="CS135" i="12"/>
  <c r="CS139" i="12"/>
  <c r="CS56" i="12"/>
  <c r="CS235" i="12"/>
  <c r="CS194" i="12"/>
  <c r="CS179" i="12"/>
  <c r="CS8" i="12"/>
  <c r="CS84" i="12"/>
  <c r="CS212" i="12"/>
  <c r="CS141" i="12"/>
  <c r="CS186" i="12"/>
  <c r="CS45" i="12"/>
  <c r="CS78" i="12"/>
  <c r="CS79" i="12"/>
  <c r="CS190" i="12"/>
  <c r="CS98" i="12"/>
  <c r="CS19" i="12"/>
  <c r="CS94" i="12"/>
  <c r="CS195" i="12"/>
  <c r="CS145" i="12"/>
  <c r="CS71" i="12"/>
  <c r="CS193" i="12"/>
  <c r="CS199" i="12"/>
  <c r="CS161" i="12"/>
  <c r="CS13" i="12"/>
  <c r="CS164" i="12"/>
  <c r="CS82" i="12"/>
  <c r="CS73" i="12"/>
  <c r="CS23" i="12"/>
  <c r="CS86" i="12"/>
  <c r="CS215" i="12"/>
  <c r="CS208" i="12"/>
  <c r="CS119" i="12"/>
  <c r="CS37" i="12"/>
  <c r="CS16" i="12"/>
  <c r="CS188" i="12"/>
  <c r="CS50" i="12"/>
  <c r="CS136" i="12"/>
  <c r="CS18" i="12"/>
  <c r="CS89" i="12"/>
  <c r="CS33" i="12"/>
  <c r="CS130" i="12"/>
  <c r="CS128" i="12"/>
  <c r="CS52" i="12"/>
  <c r="CS203" i="12"/>
  <c r="CS116" i="12"/>
  <c r="CS144" i="12"/>
  <c r="CS178" i="12"/>
  <c r="CS72" i="12"/>
  <c r="CS206" i="12"/>
  <c r="CS223" i="12"/>
  <c r="CS105" i="12"/>
  <c r="CS48" i="12"/>
  <c r="CS67" i="12"/>
  <c r="CS166" i="12"/>
  <c r="CS173" i="12"/>
  <c r="CS75" i="12"/>
  <c r="CS29" i="12"/>
  <c r="CS131" i="12"/>
  <c r="CS15" i="12"/>
  <c r="CS21" i="12"/>
  <c r="CS112" i="12"/>
  <c r="CS77" i="12"/>
  <c r="CS174" i="12"/>
  <c r="CS183" i="12"/>
  <c r="CS159" i="12"/>
  <c r="CS36" i="12"/>
  <c r="CS17" i="12"/>
  <c r="CS146" i="12"/>
  <c r="CS233" i="12"/>
  <c r="CS103" i="12"/>
  <c r="CS99" i="12"/>
  <c r="CS107" i="12"/>
  <c r="CS27" i="12"/>
  <c r="CS54" i="12"/>
  <c r="CS170" i="12"/>
  <c r="CS222" i="12"/>
  <c r="CS140" i="12"/>
  <c r="CS227" i="12"/>
  <c r="CS93" i="12"/>
  <c r="CS182" i="12"/>
  <c r="CS114" i="12"/>
  <c r="CS221" i="12"/>
  <c r="CS134" i="12"/>
  <c r="CS187" i="12"/>
  <c r="CS239" i="12"/>
  <c r="CS207" i="12"/>
  <c r="CS49" i="12"/>
  <c r="CS101" i="12"/>
  <c r="CS12" i="12"/>
  <c r="CS122" i="12"/>
  <c r="CS24" i="12"/>
  <c r="CS133" i="12"/>
  <c r="CS176" i="12"/>
  <c r="CS231" i="12"/>
  <c r="CS6" i="12"/>
  <c r="CS51" i="12"/>
  <c r="CS180" i="12"/>
  <c r="CS31" i="12"/>
  <c r="CS83" i="12"/>
  <c r="CS59" i="12"/>
  <c r="CS175" i="12"/>
  <c r="CS156" i="12"/>
  <c r="CS150" i="12"/>
  <c r="CS168" i="12"/>
  <c r="CS22" i="12"/>
  <c r="CS117" i="12"/>
  <c r="CS121" i="12"/>
  <c r="CS216" i="12"/>
  <c r="CS240" i="12"/>
  <c r="CS132" i="12"/>
  <c r="CS92" i="12"/>
  <c r="CS155" i="12"/>
  <c r="CS189" i="12"/>
  <c r="CS163" i="12"/>
  <c r="CS153" i="12"/>
  <c r="CS232" i="12"/>
  <c r="CS70" i="12"/>
  <c r="CS14" i="12"/>
  <c r="CS65" i="12"/>
  <c r="CS102" i="12"/>
  <c r="CS32" i="12"/>
  <c r="CS100" i="12"/>
  <c r="CS109" i="12"/>
  <c r="CS28" i="12"/>
  <c r="CS204" i="12"/>
  <c r="CS111" i="12"/>
  <c r="CS160" i="12"/>
  <c r="CS228" i="12"/>
  <c r="CS171" i="12"/>
  <c r="CS9" i="12"/>
  <c r="CS96" i="12"/>
  <c r="CS167" i="12"/>
  <c r="CS53" i="12"/>
  <c r="CS63" i="12"/>
  <c r="CS47" i="12"/>
  <c r="CS129" i="12"/>
  <c r="CS217" i="12"/>
  <c r="CS76" i="12"/>
  <c r="CS97" i="12"/>
  <c r="CS40" i="12"/>
  <c r="CS149" i="12"/>
  <c r="CS138" i="12"/>
  <c r="CS11" i="12"/>
  <c r="CS55" i="12"/>
  <c r="CS126" i="12"/>
  <c r="CS90" i="12"/>
  <c r="CS202" i="12"/>
  <c r="CS4" i="12"/>
  <c r="CS123" i="12"/>
  <c r="CS61" i="12"/>
  <c r="CS110" i="12"/>
  <c r="CS80" i="12"/>
  <c r="CS62" i="12"/>
  <c r="CS85" i="12"/>
  <c r="CS214" i="12"/>
  <c r="CS26" i="12"/>
  <c r="CS57" i="12"/>
  <c r="CS158" i="12"/>
  <c r="CS35" i="12"/>
  <c r="EH24" i="12" l="1"/>
  <c r="EH15" i="12"/>
  <c r="EH7" i="12"/>
  <c r="EH19" i="12"/>
  <c r="EH6" i="12"/>
  <c r="EH23" i="12"/>
  <c r="EQ23" i="12"/>
  <c r="EP23" i="12" s="1"/>
  <c r="EH18" i="12"/>
  <c r="EQ2" i="12"/>
  <c r="EQ24" i="12"/>
  <c r="EP24" i="12" s="1"/>
  <c r="EQ15" i="12"/>
  <c r="EP15" i="12" s="1"/>
  <c r="EQ14" i="12"/>
  <c r="EP14" i="12" s="1"/>
  <c r="EH16" i="12"/>
  <c r="EH12" i="12"/>
  <c r="EQ7" i="12"/>
  <c r="EQ22" i="12"/>
  <c r="EP22" i="12" s="1"/>
  <c r="EQ12" i="12"/>
  <c r="EP12" i="12" s="1"/>
  <c r="EH20" i="12"/>
  <c r="EQ8" i="12"/>
  <c r="EH13" i="12"/>
  <c r="EH17" i="12"/>
  <c r="EQ17" i="12"/>
  <c r="EP17" i="12" s="1"/>
  <c r="EQ21" i="12"/>
  <c r="EP21" i="12" s="1"/>
  <c r="EQ20" i="12"/>
  <c r="EP20" i="12" s="1"/>
  <c r="EH25" i="12"/>
  <c r="EH10" i="12"/>
  <c r="EH22" i="12"/>
  <c r="EQ4" i="12"/>
  <c r="EQ10" i="12"/>
  <c r="EQ11" i="12"/>
  <c r="EP11" i="12" s="1"/>
  <c r="EH8" i="12"/>
  <c r="EH4" i="12"/>
  <c r="EH9" i="12"/>
  <c r="EQ25" i="12"/>
  <c r="EP25" i="12" s="1"/>
  <c r="EQ6" i="12"/>
  <c r="EQ3" i="12"/>
  <c r="EH14" i="12"/>
  <c r="EH11" i="12"/>
  <c r="EQ13" i="12"/>
  <c r="EQ16" i="12"/>
  <c r="EP16" i="12" s="1"/>
  <c r="EQ9" i="12"/>
  <c r="EH2" i="12"/>
  <c r="EI2" i="12" s="1"/>
  <c r="EH5" i="12"/>
  <c r="EH21" i="12"/>
  <c r="EH3" i="12"/>
  <c r="EQ19" i="12"/>
  <c r="EP19" i="12" s="1"/>
  <c r="EQ5" i="12"/>
  <c r="EQ18" i="12"/>
  <c r="EP18" i="12" s="1"/>
  <c r="L97" i="18" l="1"/>
  <c r="J94" i="18" s="1"/>
  <c r="J93" i="18" s="1"/>
  <c r="EI11" i="12"/>
  <c r="EI7" i="12"/>
  <c r="EI9" i="12"/>
  <c r="EI6" i="12"/>
  <c r="EI18" i="12"/>
  <c r="EI3" i="12"/>
  <c r="EI14" i="12"/>
  <c r="EI24" i="12"/>
  <c r="EI25" i="12"/>
  <c r="EM13" i="12"/>
  <c r="EI21" i="12"/>
  <c r="EM10" i="12"/>
  <c r="EM9" i="12"/>
  <c r="EM8" i="12"/>
  <c r="EM19" i="12"/>
  <c r="EM21" i="12"/>
  <c r="EM12" i="12"/>
  <c r="EM3" i="12"/>
  <c r="EM22" i="12"/>
  <c r="EM17" i="12"/>
  <c r="EM18" i="12"/>
  <c r="EM6" i="12"/>
  <c r="EM4" i="12"/>
  <c r="EM15" i="12"/>
  <c r="EI22" i="12"/>
  <c r="EI17" i="12"/>
  <c r="EM7" i="12"/>
  <c r="EM2" i="12"/>
  <c r="EN2" i="12" s="1"/>
  <c r="EM16" i="12"/>
  <c r="EI12" i="12"/>
  <c r="EM24" i="12"/>
  <c r="EM5" i="12"/>
  <c r="EM25" i="12"/>
  <c r="EI20" i="12"/>
  <c r="EI23" i="12"/>
  <c r="EI13" i="12"/>
  <c r="EI19" i="12"/>
  <c r="EM14" i="12"/>
  <c r="EP13" i="12"/>
  <c r="EI5" i="12"/>
  <c r="EI10" i="12"/>
  <c r="EM11" i="12"/>
  <c r="EM20" i="12"/>
  <c r="EI8" i="12"/>
  <c r="EI16" i="12"/>
  <c r="EM23" i="12"/>
  <c r="EI15" i="12"/>
  <c r="EI4" i="12"/>
  <c r="EN3" i="12" l="1"/>
  <c r="EP3" i="12" s="1"/>
  <c r="EN6" i="12"/>
  <c r="EP6" i="12" s="1"/>
  <c r="EN4" i="12"/>
  <c r="EP4" i="12" s="1"/>
  <c r="EN24" i="12"/>
  <c r="EN10" i="12"/>
  <c r="EP10" i="12" s="1"/>
  <c r="EN21" i="12"/>
  <c r="EN8" i="12"/>
  <c r="EP8" i="12" s="1"/>
  <c r="EN22" i="12"/>
  <c r="EN13" i="12"/>
  <c r="EN16" i="12"/>
  <c r="EN19" i="12"/>
  <c r="EN7" i="12"/>
  <c r="EP7" i="12" s="1"/>
  <c r="EN23" i="12"/>
  <c r="EN9" i="12"/>
  <c r="EP9" i="12" s="1"/>
  <c r="EN15" i="12"/>
  <c r="EN20" i="12"/>
  <c r="EN11" i="12"/>
  <c r="EN18" i="12"/>
  <c r="EN14" i="12"/>
  <c r="EN25" i="12"/>
  <c r="EN12" i="12"/>
  <c r="EN5" i="12"/>
  <c r="EP5" i="12" s="1"/>
  <c r="EP2" i="12"/>
  <c r="EN17" i="12"/>
  <c r="EW11" i="12" l="1"/>
  <c r="EW3" i="12"/>
  <c r="EU3" i="12"/>
  <c r="EU11" i="12"/>
  <c r="ET13" i="12"/>
  <c r="EW4" i="12"/>
  <c r="EW9" i="12"/>
  <c r="EU4" i="12"/>
  <c r="EU10" i="12"/>
  <c r="EU9" i="12"/>
  <c r="EW2" i="12"/>
  <c r="EX2" i="12" s="1"/>
  <c r="EW7" i="12"/>
  <c r="EW5" i="12"/>
  <c r="EU6" i="12"/>
  <c r="EU8" i="12"/>
  <c r="EW6" i="12"/>
  <c r="EW10" i="12"/>
  <c r="EW8" i="12"/>
  <c r="EU7" i="12"/>
  <c r="EU2" i="12"/>
  <c r="EU5" i="12"/>
  <c r="ET14" i="12" l="1"/>
  <c r="ET16" i="12" s="1"/>
  <c r="EX8" i="12"/>
  <c r="EX6" i="12"/>
  <c r="ET15" i="12"/>
  <c r="EX10" i="12"/>
  <c r="EX5" i="12"/>
  <c r="EX11" i="12"/>
  <c r="EX9" i="12"/>
  <c r="EX4" i="12"/>
  <c r="EX7" i="12"/>
  <c r="ET10" i="12" s="1"/>
  <c r="EX3" i="12"/>
  <c r="ET8" i="12" s="1"/>
  <c r="ET2" i="12" l="1"/>
  <c r="ET9" i="12"/>
  <c r="ET11" i="12"/>
  <c r="ET4" i="12"/>
  <c r="ET7" i="12"/>
  <c r="ET6" i="12"/>
  <c r="ET3" i="12"/>
  <c r="ET5" i="12"/>
</calcChain>
</file>

<file path=xl/sharedStrings.xml><?xml version="1.0" encoding="utf-8"?>
<sst xmlns="http://schemas.openxmlformats.org/spreadsheetml/2006/main" count="3838" uniqueCount="2227">
  <si>
    <t>Disclaimer</t>
  </si>
  <si>
    <t xml:space="preserve">© Vereniging INREV
</t>
  </si>
  <si>
    <t>This document, including but not limited to text, content, graphics and photographs, are protected by copyrights. You agree to abide by all applicable copyright and other laws as well as any additional copyright notices or restrictions contained in this document and to notify INREV in writing promptly upon becoming aware of any unauthorised access or use of this document by any individual or entity or of any claim that this document infringes upon any copyright, trademark or other contractual, statutory or common law rights and you agree to cooperate to remedy any infringement upon any copyright.</t>
  </si>
  <si>
    <t xml:space="preserve">
INREV</t>
  </si>
  <si>
    <t>Gustav Mahlerplein 62</t>
  </si>
  <si>
    <t>1082 MA Amsterdam, The Netherlands</t>
  </si>
  <si>
    <t xml:space="preserve">+31 (0)20 235 8600 | info@inrev.org | www.inrev.org </t>
  </si>
  <si>
    <t>Overview</t>
  </si>
  <si>
    <t>1.9</t>
  </si>
  <si>
    <t>1.10</t>
  </si>
  <si>
    <t>2.7</t>
  </si>
  <si>
    <t>2.8</t>
  </si>
  <si>
    <t>9.4</t>
  </si>
  <si>
    <t>9.6</t>
  </si>
  <si>
    <t>Performance and Fees</t>
  </si>
  <si>
    <t>7.1</t>
  </si>
  <si>
    <t>7.6</t>
  </si>
  <si>
    <t>7.8</t>
  </si>
  <si>
    <t>7.13</t>
  </si>
  <si>
    <t>7.14</t>
  </si>
  <si>
    <t>7.19</t>
  </si>
  <si>
    <t>1.19</t>
  </si>
  <si>
    <t>7.21</t>
  </si>
  <si>
    <t>11.12</t>
  </si>
  <si>
    <t>11.3</t>
  </si>
  <si>
    <t>11.19</t>
  </si>
  <si>
    <t>11.20</t>
  </si>
  <si>
    <t>11.23</t>
  </si>
  <si>
    <t>Capital</t>
  </si>
  <si>
    <t>12.1</t>
  </si>
  <si>
    <t>12.3</t>
  </si>
  <si>
    <t>13.6</t>
  </si>
  <si>
    <t>13.14</t>
  </si>
  <si>
    <t>Financial Risk</t>
  </si>
  <si>
    <t>6.1</t>
  </si>
  <si>
    <t>6.3</t>
  </si>
  <si>
    <t>1.20</t>
  </si>
  <si>
    <t>6.6</t>
  </si>
  <si>
    <t>6.8</t>
  </si>
  <si>
    <t>6.9</t>
  </si>
  <si>
    <t>6.18</t>
  </si>
  <si>
    <t>6.19</t>
  </si>
  <si>
    <t>Transaction Activity</t>
  </si>
  <si>
    <t>Operational Risk</t>
  </si>
  <si>
    <t>8.1</t>
  </si>
  <si>
    <t>9.9</t>
  </si>
  <si>
    <t>8.2</t>
  </si>
  <si>
    <t>9.10</t>
  </si>
  <si>
    <t>8.4</t>
  </si>
  <si>
    <t>9.12</t>
  </si>
  <si>
    <t>8.5</t>
  </si>
  <si>
    <t>9.15</t>
  </si>
  <si>
    <t>Top Tenants</t>
  </si>
  <si>
    <t>Allocation by Sector</t>
  </si>
  <si>
    <t>Allocation by Country</t>
  </si>
  <si>
    <t>It represents</t>
  </si>
  <si>
    <t>In Cash</t>
  </si>
  <si>
    <t>Not specified</t>
  </si>
  <si>
    <t>Key Vehicle Terms</t>
  </si>
  <si>
    <t>H</t>
  </si>
  <si>
    <t>Vehicle Terms</t>
  </si>
  <si>
    <t>Comment Box</t>
  </si>
  <si>
    <r>
      <t>Instruction and definition (</t>
    </r>
    <r>
      <rPr>
        <u/>
        <sz val="8"/>
        <color theme="0"/>
        <rFont val="Open Sans"/>
        <family val="2"/>
      </rPr>
      <t>click to see Global Definition Database</t>
    </r>
    <r>
      <rPr>
        <sz val="8"/>
        <color theme="0"/>
        <rFont val="Open Sans"/>
        <family val="2"/>
      </rPr>
      <t>)</t>
    </r>
  </si>
  <si>
    <t>1.1</t>
  </si>
  <si>
    <t>Vehicle Name</t>
  </si>
  <si>
    <t>1.2</t>
  </si>
  <si>
    <t>Investment Manager</t>
  </si>
  <si>
    <t>The organisation responsible for the overall governance and oversight of the real estate investment fund or other type of investment vehicles and may incorporate the investment advisor. The manager is ultimately accountable to investors for the overall management of the fund or vehicle. This can be a formal role as defined by applicable regulation (e.g. the AIFMD), or legally such as the role of the General Partner in a partnership arrangement.</t>
  </si>
  <si>
    <t>1.3</t>
  </si>
  <si>
    <t>Contact Person Name</t>
  </si>
  <si>
    <t>1.4</t>
  </si>
  <si>
    <t>Contact Person Telephone</t>
  </si>
  <si>
    <t>Use 00 instead of + to define the country code.</t>
  </si>
  <si>
    <t>1.4.1</t>
  </si>
  <si>
    <t>Contact Person Email</t>
  </si>
  <si>
    <t>1.5</t>
  </si>
  <si>
    <t>Data as of Reporting Year</t>
  </si>
  <si>
    <t>Reporting date year of the current submission.</t>
  </si>
  <si>
    <t>1.5.1</t>
  </si>
  <si>
    <t>Reporting Period</t>
  </si>
  <si>
    <t>Quarter, year-to-date or annual reporting time period.</t>
  </si>
  <si>
    <t>1.6</t>
  </si>
  <si>
    <t>Data, Preliminary, Final, Audited</t>
  </si>
  <si>
    <t>Indicate whether the figures provided in the SDDS are preliminary or final.</t>
  </si>
  <si>
    <t>1.7</t>
  </si>
  <si>
    <t>Vehicle Jurisdiction</t>
  </si>
  <si>
    <t>The vehicle's country or other jurisdiction, e.g. Luxembourg.</t>
  </si>
  <si>
    <t>1.8</t>
  </si>
  <si>
    <t xml:space="preserve">Legal Vehicle Structure </t>
  </si>
  <si>
    <t>Indicate the legal vehicle structure from the drop down selection.</t>
  </si>
  <si>
    <t>Vehicle Structure</t>
  </si>
  <si>
    <t>Open end vehicle represents an investment vehicle with a variable and unlimited amount of capital which may be accepted and has an infinite life. Investors may purchase or redeem units or shares from the vehicle as outlined in contractual agreements. 
Closed end vehicle represents an investment vehicle with a fixed amount of capital and a finite life. Limited liquidity, with the redemption of units provided for at the end of the life of the vehicle.</t>
  </si>
  <si>
    <t>1.9.1</t>
  </si>
  <si>
    <t>Vehicle Type</t>
  </si>
  <si>
    <t xml:space="preserve">Specify the appropriate investment structure, including funds, joint ventures, club deals and separate or single accounts. See detailed definitions under Global Definition Database.
</t>
  </si>
  <si>
    <t>Style - defined by Investment Manager</t>
  </si>
  <si>
    <t>Investment manager self-declared style, if applicable. Describes the risk profile of the investment strategy adopted by an investment vehicle.</t>
  </si>
  <si>
    <t>1.10.1</t>
  </si>
  <si>
    <t xml:space="preserve">Target Percentage Non-income Producing Investments </t>
  </si>
  <si>
    <t>The target percentage of investments in non-income producing investments with the aim to generate future income after (re)development, refurbishment or re-letting activities.
INCOME PRODUCING INVESTMENTS are investments in assets for which construction work has been completed and which are owned for the purpose of letting, producing a rental income that is negotiated at arm’s length with third parties.
NON-INCOME PRODUCING INVESTMENTS are investments in assets (either properties or land) that at the time of investment are not producing any rental income and for which either (re)development, refurbishment or re-letting activities have to be undertaken before rental income is possible.</t>
  </si>
  <si>
    <t>1.10.2</t>
  </si>
  <si>
    <t xml:space="preserve">Target Percentage of (re)Development Exposure </t>
  </si>
  <si>
    <t>The percentage of overall vehicle target Gross Asset Value (GAV) at any point in the life of the vehicle. Development exposure includes any development or redevelopment activities but excludes refurbishment. (RE)DEVELOPMENT includes all activities to obtain or change building or land use permissions and the financing and construction works for the project(s) with the intention to enhance the value of the property. This also includes improvements to enhance the utility or energy conservation of a property. The threshold for the (re)development is that if ≥15% of GAV of an individual asset is spent on (re)development, the whole GAV of that particular asset will be regarded as (re)development. If &lt;15% of GAV of an individual asset is spent on (re)development, the whole GAV of that particular asset will be regarded as refurbishment.</t>
  </si>
  <si>
    <t>1.10.3</t>
  </si>
  <si>
    <t xml:space="preserve">Target Return Derived from Income </t>
  </si>
  <si>
    <t>Percentage of target return derived from rental income that a vehicle is able to payout on an annual basis.
This criteria is only applicable for a core vehicle. Please select "n.a." in case of Value Added or Opportunity vehicle.</t>
  </si>
  <si>
    <t>1.10.4</t>
  </si>
  <si>
    <t xml:space="preserve">Maximum LTV </t>
  </si>
  <si>
    <t xml:space="preserve">Indicate maximum Loan-to-Value (LTV) agreed in the vehicle documentation, if applicable. 
LTV is the consolidated total external leverage at the vehicle level as a percentage of the gross asset value of the vehicle.
</t>
  </si>
  <si>
    <t>1.11</t>
  </si>
  <si>
    <t>Style of the vehicle according to the INREV Style Classification</t>
  </si>
  <si>
    <t>Not yet defined</t>
  </si>
  <si>
    <t>See INREV Style Classification on INREV website for detailed guidance.</t>
  </si>
  <si>
    <t>1.12</t>
  </si>
  <si>
    <t>Vehicle Reporting Currency</t>
  </si>
  <si>
    <t>The currency in which all monetary data reported would be denominated.</t>
  </si>
  <si>
    <t>1.13</t>
  </si>
  <si>
    <t>Accounting Standard</t>
  </si>
  <si>
    <t>Indicates the accounting standard used to fill in the SDDS for the underlying vehicle, e.g., Luxembourg GAAP, IFRS-EU, US GAAP. Please provide details in case of vehicle specific accounting standard.</t>
  </si>
  <si>
    <t>1.14</t>
  </si>
  <si>
    <t xml:space="preserve">Security Identification Number (SI number)/ISIN code </t>
  </si>
  <si>
    <t>List the Security Identification Number (SIN/ISIN), if applicable.</t>
  </si>
  <si>
    <t>1.15</t>
  </si>
  <si>
    <t>Vehicle Auditor, multiple answers possible</t>
  </si>
  <si>
    <t>1.16</t>
  </si>
  <si>
    <t>Vehicle Financial Year-end</t>
  </si>
  <si>
    <t>Vehicle financial year-end (i.e. fiscal year 31 Mar or 31 Dec of calendar year).</t>
  </si>
  <si>
    <t>1.17</t>
  </si>
  <si>
    <t>RICS Rules Compliant</t>
  </si>
  <si>
    <t>Indicate whether the portfolio valuation complies with the RICS Red Book.</t>
  </si>
  <si>
    <t>1.18</t>
  </si>
  <si>
    <t>INREV Reporting Guidelines Self-Assessment score</t>
  </si>
  <si>
    <r>
      <t xml:space="preserve">Indicate total compliance % of the vehicle reporting with the INREV Reporting module. </t>
    </r>
    <r>
      <rPr>
        <u/>
        <sz val="8"/>
        <color rgb="FF55585A"/>
        <rFont val="Open Sans"/>
        <family val="2"/>
      </rPr>
      <t>Click to go to INREV Assessment online tool.</t>
    </r>
  </si>
  <si>
    <t>Target IRR</t>
  </si>
  <si>
    <t>Net target IRR indicated at vehicle formation, if applicable.</t>
  </si>
  <si>
    <t>Target LTV</t>
  </si>
  <si>
    <t>Target leverage ratio of the vehicle, if applicable. This may be different from the maximum LTV (#1.10.4).</t>
  </si>
  <si>
    <t>1.21</t>
  </si>
  <si>
    <t xml:space="preserve">Type of Valuation </t>
  </si>
  <si>
    <t>Indicate whether valuations are provided by an internal or external valuer.</t>
  </si>
  <si>
    <t>1.22</t>
  </si>
  <si>
    <t>Number of Investors</t>
  </si>
  <si>
    <t>Current number of investors in the vehicle.</t>
  </si>
  <si>
    <t>Critical Dates</t>
  </si>
  <si>
    <t>2.1</t>
  </si>
  <si>
    <t xml:space="preserve">Vehicle Formation Date </t>
  </si>
  <si>
    <t>The date on which the vehicle was legally established and became available for investors.</t>
  </si>
  <si>
    <t>2.2</t>
  </si>
  <si>
    <t>Final Capital Closing Date</t>
  </si>
  <si>
    <t>As defined in the vehicle documentation, the date of the final closing occurs at the end of the equity raising period set by the manager when the vehicle is closed to new commitments.</t>
  </si>
  <si>
    <t>2.3</t>
  </si>
  <si>
    <t>Start of Investment Period Date</t>
  </si>
  <si>
    <t>The beginning of the investment period as defined in the vehicle documentation during which the vehicle can acquire assets.</t>
  </si>
  <si>
    <t>2.4</t>
  </si>
  <si>
    <t>End of Investment Period Date</t>
  </si>
  <si>
    <t>The end of the investment period as defined in the vehicle documentation during which the vehicle can acquire assets.</t>
  </si>
  <si>
    <t>2.5</t>
  </si>
  <si>
    <t>Termination Date</t>
  </si>
  <si>
    <t xml:space="preserve">The specific date, as defined in the vehicle documentation, on which the vehicle is expected to be liquidated and all equity returned to the investors or if such information is not identified within the legal documents, then the anticipated termination date agreed by investor and manager.  </t>
  </si>
  <si>
    <t>2.6</t>
  </si>
  <si>
    <t>Extension Term</t>
  </si>
  <si>
    <t>The maximum pre-determined extensions (in years) at the discretion of the vehicle manager or extensions with advisory board or investor vote.</t>
  </si>
  <si>
    <t>Vehicle Term</t>
  </si>
  <si>
    <t>The term (in years) agreed in the initial vehicle documentation.</t>
  </si>
  <si>
    <t>Inception Date</t>
  </si>
  <si>
    <t>The date on which the vehicle has commenced operations.</t>
  </si>
  <si>
    <t>2.9</t>
  </si>
  <si>
    <t>Other specific critical date</t>
  </si>
  <si>
    <t>Other specific key dates of the vehicle if agreed in the vehicle documentation.</t>
  </si>
  <si>
    <t>2.10</t>
  </si>
  <si>
    <t>Vehicle Level Data</t>
  </si>
  <si>
    <t>Value</t>
  </si>
  <si>
    <t>3.1</t>
  </si>
  <si>
    <t>Gross Asset Value of Vehicle (GAV)</t>
  </si>
  <si>
    <t>Total assets as per vehicle's financial statements under the chosen GAAP before INREV adjustments.</t>
  </si>
  <si>
    <t>3.2</t>
  </si>
  <si>
    <t>Net Asset Value of Vehicle (NAV)</t>
  </si>
  <si>
    <t>NAV as per the vehicle's financial statements under the chosen GAAP before INREV adjustments.</t>
  </si>
  <si>
    <t>3.3</t>
  </si>
  <si>
    <t>Cash and Cash Equivalents</t>
  </si>
  <si>
    <t>Cash equivalents are held for the purpose of meeting short-term cash commitments rather than for investment or other purposes.</t>
  </si>
  <si>
    <t>3.4</t>
  </si>
  <si>
    <t>Total Number of Outstanding Shares (if applicable)</t>
  </si>
  <si>
    <t>Represents total number of shares in issue.</t>
  </si>
  <si>
    <t>3.5</t>
  </si>
  <si>
    <t>% of Real Estate Assets Valued during the Reporting Period, Externally</t>
  </si>
  <si>
    <t>Indicates the % of the vehicle's real estate assets that are externally appraised during each valuation cycle (part of the vehicle's valuation policy) by GAV of the accounting framework.</t>
  </si>
  <si>
    <t>3.6</t>
  </si>
  <si>
    <t>% of Real Estate Assets Valued during the Reporting Period, Internally</t>
  </si>
  <si>
    <t>Indicates the % of the vehicle's real estate assets that are internally appraised during each valuation cycle (part of the vehicle's valuation policy) by GAV of the accounting framework.</t>
  </si>
  <si>
    <r>
      <t xml:space="preserve">Reconciliation from Reported Net Assets to Fair Value (according to INREV Guidelines)
</t>
    </r>
    <r>
      <rPr>
        <b/>
        <sz val="8"/>
        <color theme="0"/>
        <rFont val="Open Sans"/>
        <family val="2"/>
      </rPr>
      <t>Present figures as follows: Income/Gain [+]; Expense/Loss [-]</t>
    </r>
  </si>
  <si>
    <r>
      <t xml:space="preserve">Instruction and definition </t>
    </r>
    <r>
      <rPr>
        <u/>
        <sz val="8"/>
        <color theme="0"/>
        <rFont val="Open Sans"/>
        <family val="2"/>
      </rPr>
      <t>(click to see INREV NAV Guidelines)</t>
    </r>
  </si>
  <si>
    <t>4.1</t>
  </si>
  <si>
    <t>Same as #3.2 - starting point for calculations of rows below.</t>
  </si>
  <si>
    <t>4.1.1</t>
  </si>
  <si>
    <t>Effect of Reclassifying Shareholders' Loans and Hybrid Capital Instruments</t>
  </si>
  <si>
    <t>Investors’ capital can take various forms aside from equity – examples include shareholders' loans and hybrid capital instruments such as convertible bonds. Some vehicles are structured via a combination of equity participations and shareholders' loans.
Shareholder loans and hybrid capital instruments are generally seen as part of the investors’ overall interest in the vehicle. They should be included as a component of equity in the INREV NAV and reclassified as such if they have been classified as liabilities in the financial statements of the vehicle. The amount to be reclassified should reflect the corresponding carrying value of the liabilities in the financial statements.
The existence of such instruments as part of the capital structure of a vehicle at its origination, or investor loans that are pari-passu to their equity stake and at off market loan terms, are indicators, among others, that these items should be reclassified as part of the INREV NAV.
The reclassification should also take account of accrued interest, which is treated in a similar fashion to dividends.</t>
  </si>
  <si>
    <t>4.1.2</t>
  </si>
  <si>
    <t>Effect of Dividends Recorded as a Liability which have not been Distributed</t>
  </si>
  <si>
    <t xml:space="preserve">Under certain circumstances dividends are recorded as a liability but have not yet been legally distributed. For the determination of INREV NAV, these accrued dividends should be reversed to the NAV. </t>
  </si>
  <si>
    <t>4.2</t>
  </si>
  <si>
    <t>NAV after Reclassification of Equity such as Interests and Dividends yet to be Distributed</t>
  </si>
  <si>
    <t>Sum of #4.1, #4.1.1 and #4.1.2.</t>
  </si>
  <si>
    <t>4.2.1</t>
  </si>
  <si>
    <t>Revaluation to Fair Value of Investment Properties</t>
  </si>
  <si>
    <t xml:space="preserve">If a real estate vehicle uses the option to account for investment properties under the cost model, this adjustment represents the impact on NAV of the revaluation of the investment property to fair value.
The effect of straight lining of lease incentives, rent guarantees, insurance claims (for damages, lost rent, etc.) should be taken into account when valuing the property at fair value in accordance with IVS to ensure that any asset is not counted twice in the NAV.
</t>
  </si>
  <si>
    <t>4.2.2</t>
  </si>
  <si>
    <t>Revaluation to Fair Value of Self-Constructed or Developed Investment Property</t>
  </si>
  <si>
    <t>If a real estate vehicle uses the option to account for self-constructed or developed investment property under the cost model, the adjustment represents the impact on NAV of the revaluation of the self-constructed or developed investment property to fair value.</t>
  </si>
  <si>
    <t>4.2.3</t>
  </si>
  <si>
    <t>Revaluation to Fair Value of Property Held for Sale</t>
  </si>
  <si>
    <t xml:space="preserve">Some investment properties may be classified as assets held for sale or as a group of assets held for sale. The carrying value of such investment properties depends on the chosen accounting treatment (either fair value or cost). 
The adjustment represents the impact on NAV of the revaluation of the investment property intended for sale, measured at fair value or cost, to the net realisable value (fair value less disposal costs). </t>
  </si>
  <si>
    <t>4.2.4</t>
  </si>
  <si>
    <t>Revaluation to Fair Value of Property that is Leased to Tenants under a Finance Lease</t>
  </si>
  <si>
    <t>Property that is leased to tenants under a finance lease is initially measured on a net investment basis and subsequently re-measured based on an amortisation pattern reflecting a constant rate of return. 
The adjustment represents the impact on NAV of the revaluation of the finance lease receivable to fair value.</t>
  </si>
  <si>
    <t>4.2.5</t>
  </si>
  <si>
    <t>Revaluation to Fair Value of Real Estate Asset held as Inventory</t>
  </si>
  <si>
    <t xml:space="preserve">Properties intended for sale are measured at the lower of cost or net realisable value in the financial statements. This adjustment represents the impact on the NAV of the revaluation of such properties to net realisable value (fair value less disposal costs). This adjustment should be included under the caption “revaluation to fair value of real estate held as inventory”.
Where the likely disposal date is more than one year from the date of the NAV computation, disposal costs should not be deducted from fair value in calculating this adjustment. </t>
  </si>
  <si>
    <t>4.2.6</t>
  </si>
  <si>
    <t>Revaluation to Fair Value of Other Investments in Real Assets</t>
  </si>
  <si>
    <t xml:space="preserve">Other investments in real assets are normally accounted for at cost. 
The adjustment represents the impact on NAV of the revaluation of other investments in real assets to fair value (in accordance with the fair value assumptions under IVS - International Valuation Standards).
</t>
  </si>
  <si>
    <t>4.2.7</t>
  </si>
  <si>
    <t>Revaluation to Fair Value of Indirect Investments Not Consolidated</t>
  </si>
  <si>
    <t>Indirect investments in real estate, such as investments in associations and joint ventures, have different accounting treatments and carrying values under general accounting frameworks. Such investments can be valued at cost, fair value or net asset value.
The adjustment represents the impact on NAV of the revaluation of indirect investments to fair value if not yet accounted for at fair value.</t>
  </si>
  <si>
    <t>4.2.8</t>
  </si>
  <si>
    <t>Revaluation to Fair Value of Financial Assets and Financial Liabilities</t>
  </si>
  <si>
    <t xml:space="preserve">Financial assets and liabilities such as hedging instruments or debt obligations are generally measured at amortised cost, taking into account any impairment when applicable. The adjustment represents the impact on NAV of the revaluation of financial assets and financial liabilities to fair value as determined in accordance with IVS, if not yet accounted for at fair value.
In addition, vehicles may incur costs for redemption of bank debts as a result from sales of properties. Similar to disposal costs, these costs are generally not accrued. Where the disposal of a property is expected within one year, and therefore, the redemption of the related bank debt is also expected within one year, the bank early redemption costs should be accrued in the NAV.  </t>
  </si>
  <si>
    <t>4.2.9</t>
  </si>
  <si>
    <t>Revaluation to Fair Value of Construction Contracts for Third Parties</t>
  </si>
  <si>
    <t>Construction contracts for third parties are normally accounted for based on the stage of completion. The adjustment represents the impact on NAV of the revaluation of construction contracts for third parties to fair value in accordance with the fair value principles of IVS.</t>
  </si>
  <si>
    <t>4.2.10</t>
  </si>
  <si>
    <t>Set-up Costs (amortised over five years)</t>
  </si>
  <si>
    <t xml:space="preserve">Under different GAAPs, vehicle set-up costs are charged immediately to income after the inception of a vehicle. Such costs should be capitalised and amortised over the first five years of the term of the vehicle.  
The rationale to capitalise and amortise set-up costs is to better reflect the duration of the economic benefits to the vehicle.  
When capitalising and amortising set-up costs, a possible impairment test should be taken into account every time the adjusted NAV is calculated when market circumstances change and it is not expected that the capitalised set-up costs can be utilised with the sale of units of a vehicle. For instance, when a decision is made to liquidate the vehicle or stakeholders no longer expect to recover the economic benefit of such capitalised expenses, they should be written down. </t>
  </si>
  <si>
    <t>4.2.11</t>
  </si>
  <si>
    <t>Acquisition Expenses (amortised over five years)</t>
  </si>
  <si>
    <t xml:space="preserve">Under the fair value model, acquisition expenses of an investment property are effectively charged to income when fair value is calculated at the first subsequent measurement date after acquisition. This results in the fair value of a property on subsequent fair value measurement being lower than the total purchase price of the property, all other things being equal. 
Property acquisition expenses should be capitalised and amortised over the first five years after acquisition of the property. 
The rationale to capitalise and amortise acquisition expenses is to better reflect the duration of the economic benefits to the vehicle of these costs.   
When capitalising and amortising acquisition costs, a possible impairment test should be taken into account every time the adjusted NAV is calculated when market circumstances change and it is not expected that the capitalised acquisition costs can be utilised with the sale of units of a vehicle.  When a property is sold during the amortisation period or is classified as held for sale, the balance of capitalised acquisition expenses of that property should be expensed. </t>
  </si>
  <si>
    <t>4.2.12</t>
  </si>
  <si>
    <t>Contractual Fees</t>
  </si>
  <si>
    <t>A liability represents a present obligation as a result of past events. A fee payable at the end of the life of a vehicle or at any other time during the life of a vehicle may not meet the criteria for recognition as a provision or liability in accordance with the different GAAPs at reporting date. 
Examples of such fees include performance fees, disposal fees, or liquidation fees, representing a present obligation from contractual arrangements.
Most of these fees are normally accrued under different accounting rules. The adjustment represents the impact on the NAV for the amount of the estimated contractual fees payable based on the current NAV of the vehicle if, in rare circumstances, these fees are not already recognised in financial statements produced under different GAAPs and it is probable that they will be incurred. In order to determine the amount of the adjustment, reference should be made to IFRS standards for the measurement (but not necessarily the recognition) of provisions or deferred liabilities. 
A description of the calculation methodology and the terms of the underlying agreement should be disclosed (or reference could be made to the related party disclosures in which such agreements and terms are explained).</t>
  </si>
  <si>
    <t>4.2.13</t>
  </si>
  <si>
    <t>Revaluation to Fair Value of Savings of Purchaser's Costs such as Transfer Taxes</t>
  </si>
  <si>
    <t>Transfer taxes and purchaser’s costs which would be incurred by the purchaser when acquiring a property are generally deducted when determining the fair value of investment properties. 
The effect of an intended sale of shares of a property owning vehicle, rather than the property itself, should be taken into account when determining the amount of the deduction of transfer taxes and purchaser’s costs, to the extent this saving is expected to accrue to the seller when the property is sold.
The adjustment therefore represents the positive impact on the NAV of the possible reduction of the transfer taxes and purchaser’s costs for the benefit of the seller based on the expected sale of shares of the property owning investment vehicle. 
Disclosure should be made on how the estimate of the amount the vehicle manager expects to benefit from intended disposal strategies has been made. Reference should be made to both the current structure and prevailing market conditions.</t>
  </si>
  <si>
    <t>4.2.14</t>
  </si>
  <si>
    <t>Revaluation to Fair Value of Deferred Taxes and Tax Effect of INREV NAV Adjustments</t>
  </si>
  <si>
    <t>In general, under different GAAPs, deferred tax assets and liabilities are measured at the nominal statutory tax rate. The manner in which the vehicle expects to realise deferred tax (for example, for investment properties through share sales rather than direct property sales) is generally not taken into consideration. 
The adjustment represents the impact on the NAV of the difference between the amount determined in accordance with the GAAP and the estimate of deferred tax which takes into account the expected manner of settlement (i.e., when tax structures and the intended method of disposals or settlement of assets and liabilities have been applied to reduce the actual tax liability).
Disclosures should include an overview of the tax structure including, for instance, details of the property ownership structure, key assumptions and broad parameters used for estimating deferred taxes for each country, the maximum deferred tax amount estimated assuming only asset sales (i.e., without taking into account the intended method of disposal) and the approximate tax rates used. 
The estimate of the amount of the adjustment required to bring the deferred tax liability related to property disposals to fair value might have a large impact on the INREV NAV. Since the tax structures may differ from vehicle to vehicle, significant judgement is required and the mechanics of the calculation methodology for this adjustment may vary from vehicle to vehicle. Other components of the overall deferred tax adjustment require less judgement and are more mechanical in nature. 
This adjustment should include a full assessment of the tax impact on NAV of INREV NAV adjustments. 
Deferred tax balances are not discounted to take into account time value of money.</t>
  </si>
  <si>
    <t>4.2.15</t>
  </si>
  <si>
    <t xml:space="preserve">Effect of Subsidiaries having a Negative Equity (non-recourse) </t>
  </si>
  <si>
    <t xml:space="preserve">The NAV of a consolidated group under the different GAAPs may include the net liability position of subsidiary undertakings. In practice, however, the group may have neither a legal nor a constructive obligation to vehicle the accumulated losses in situations where the financing of the subsidiaries is non-recourse to the vehicle.
In this scenario it is appropriate to make an adjustment when calculating the INREV NAV in order to recognise the group’s interest in such subsidiaries at nil or an adjusted negative amount rather than at a full net liability position, to the extent there is no intention or obligation on the vehicle to make good those losses.
The adjustment represents the positive impact on the NAV of the difference between the negative equity of the specific subsidiary and/or an adjusted negative amount. If the vehicle has granted shareholders' loans to the subsidiary, these should be taken into account. </t>
  </si>
  <si>
    <t>4.2.16</t>
  </si>
  <si>
    <t>Goodwill</t>
  </si>
  <si>
    <t>At acquisition of an entity which is determined to be a business combination, goodwill may arise as a result of a purchase price allocation exercise. Often  a major component of such goodwill in property vehicles reflects the difference between the full recognition of deferred tax, purchaser’s costs or similar items in the accounts (which does not generally take account of the likely or intended method of subsequent exit), and the economic value attributed to such items in the actual purchase price. Except where such components of goodwill have not already been written off in the NAV as determined under the different GAAPs, they should be written off in the INREV NAV.</t>
  </si>
  <si>
    <t>4.2.17</t>
  </si>
  <si>
    <t>Non-Controlling Interest Effects on the Above Adjustments</t>
  </si>
  <si>
    <t>This adjustment represents the impact on the NAV of the recognition of non-controlling interest on all of the above adjustments.</t>
  </si>
  <si>
    <t>4.2.18</t>
  </si>
  <si>
    <t>Other Specific Adjustments (I)</t>
  </si>
  <si>
    <t>Only applicable to local GAAP. Additional adjustments to INREV NAV which cannot be captured in the above fields. Provide explanation in the comment box.</t>
  </si>
  <si>
    <t>4.2.19</t>
  </si>
  <si>
    <t>Other Specific Adjustments (II)</t>
  </si>
  <si>
    <t>4.3</t>
  </si>
  <si>
    <t>INREV Net Asset Value of Vehicle (INREV NAV)</t>
  </si>
  <si>
    <t xml:space="preserve">Vehicle NAV (#3.2) adjusted for INREV required items and fair value concepts. </t>
  </si>
  <si>
    <t>4.4</t>
  </si>
  <si>
    <t>Redemption NAV</t>
  </si>
  <si>
    <t>The redemption value of NAV for open end vehicles following vehicle documentation.</t>
  </si>
  <si>
    <t>4.5</t>
  </si>
  <si>
    <t>Other Vehicle Specific NAV</t>
  </si>
  <si>
    <t>Any specific calculation of NAV in case it is agreed in the vehicle documentation.</t>
  </si>
  <si>
    <r>
      <t xml:space="preserve">Result of Vehicle per Accounting Standards
</t>
    </r>
    <r>
      <rPr>
        <b/>
        <sz val="8"/>
        <color theme="0"/>
        <rFont val="Open Sans"/>
        <family val="2"/>
      </rPr>
      <t>Present figures as follows: Income/Gain [+]; Expense/Loss [-]</t>
    </r>
  </si>
  <si>
    <t>5.1</t>
  </si>
  <si>
    <t xml:space="preserve">Gross Operating Income     </t>
  </si>
  <si>
    <t xml:space="preserve">The gross income of all investment properties before deducting general operating expenses. Gross income includes rental income, and all other income associated with a property (e.g., parking). </t>
  </si>
  <si>
    <t>5.2</t>
  </si>
  <si>
    <t>Operating Expenses</t>
  </si>
  <si>
    <t>Non-recoverable costs incurred during the day-to-day running of a property, such as repairs and maintenance, insurance, property management fee, utilities, supplies, property taxes, non-recoverable service charge, etc. They exclude net finance costs, vehicle-level expenses and fees, capital expenditure, depreciation and income taxes.</t>
  </si>
  <si>
    <t>5.3</t>
  </si>
  <si>
    <t>Net Operating Income (NOI)</t>
  </si>
  <si>
    <t>Gross operating income (#5.1) less operating expenses (#5.2). It relates to the operating portfolio of the vehicle and not (re)development assets which are reported under #5.4.</t>
  </si>
  <si>
    <t>5.4</t>
  </si>
  <si>
    <t>Other Non-recurring Net Income</t>
  </si>
  <si>
    <t>Non-recurring non-operating profit income, calculated by subtracting related operating expenses from the revenue of development projects and non-rental revenue.</t>
  </si>
  <si>
    <t>5.5</t>
  </si>
  <si>
    <t>Operational Result</t>
  </si>
  <si>
    <t>Sum of #5.3 and #5.4.</t>
  </si>
  <si>
    <t>5.6</t>
  </si>
  <si>
    <t xml:space="preserve">Net Financing Cost </t>
  </si>
  <si>
    <t>Interest and other costs related to external debt (e.g. interest expense or income, extension fees, prepayment fees, cost of related interest rate swaps, debt arrangement fees), excluding dividend distribution to investors.</t>
  </si>
  <si>
    <t>5.7</t>
  </si>
  <si>
    <t>Vehicle Level Expenses</t>
  </si>
  <si>
    <t>Non property-related operating expenses of the vehicle. These expenses include costs and fees as accounted for in the financial statements of the vehicle.</t>
  </si>
  <si>
    <t>5.8</t>
  </si>
  <si>
    <t>Tax Expenses</t>
  </si>
  <si>
    <t>Income taxes borne by the vehicle. Sum of #5.8.1 and #5.8.2.</t>
  </si>
  <si>
    <t>5.8.1</t>
  </si>
  <si>
    <t>Current Income Tax Charge</t>
  </si>
  <si>
    <t>See instruction and definition of #5.8.</t>
  </si>
  <si>
    <t>5.8.2</t>
  </si>
  <si>
    <t>Deferred Tax Charge</t>
  </si>
  <si>
    <t>5.9</t>
  </si>
  <si>
    <t>Unrealised Capital Gain/(Loss)</t>
  </si>
  <si>
    <t>All unrealised capital gains / losses on all vehicle assets and liabilities, accounted for directly through the income statement of the vehicle. Sum of #5.9.1 and #5.9.2.</t>
  </si>
  <si>
    <t>5.9.1</t>
  </si>
  <si>
    <t>Unrealised Investment Property Gain/(Loss)</t>
  </si>
  <si>
    <t>See instruction and definition of #5.9.</t>
  </si>
  <si>
    <t>5.9.2</t>
  </si>
  <si>
    <t>Unrealised Non-Property Gain/(Loss)</t>
  </si>
  <si>
    <t>5.10</t>
  </si>
  <si>
    <t>Realised Capital Gain/(Loss)</t>
  </si>
  <si>
    <t>All realised capital gains (losses) on all vehicle assets and liabilities, accounted for directly through the income statement of the vehicle. Sum of #5.10.1 and #5.10.2.</t>
  </si>
  <si>
    <t>5.10.1</t>
  </si>
  <si>
    <t>Realised Investment Property Gain/(Loss)</t>
  </si>
  <si>
    <t>See instruction and definition of #5.10.</t>
  </si>
  <si>
    <t>5.10.2</t>
  </si>
  <si>
    <t>Realised Non-Property Gain/(Loss)</t>
  </si>
  <si>
    <t>5.11</t>
  </si>
  <si>
    <t>Other Items Not Presented Above</t>
  </si>
  <si>
    <t>Items not captured in the lines above due to specific events, e.g. discontinued operations. Provide explanation in the comment box.</t>
  </si>
  <si>
    <t>5.12</t>
  </si>
  <si>
    <t xml:space="preserve">Total Net Result </t>
  </si>
  <si>
    <t>Sum of #5.5 to #5.11. Reflects the net result in the income statement of the vehicle according to its accounting standards.</t>
  </si>
  <si>
    <t>5.13</t>
  </si>
  <si>
    <t>Other Gain/(Loss) Directly Accounted for in Equity</t>
  </si>
  <si>
    <t>This includes among others the unrealised revaluation of all assets and liabilities held in a currency other than the vehicle's functional currency (CTA), valuation changes of hedge instruments as well as other revaluation items directly accounted for in equity.</t>
  </si>
  <si>
    <t>5.14</t>
  </si>
  <si>
    <t>Total Comprehensive Income</t>
  </si>
  <si>
    <t>Sum of #5.12 and #5.13.</t>
  </si>
  <si>
    <t xml:space="preserve">Financing </t>
  </si>
  <si>
    <t xml:space="preserve">Nominal Value of Debt </t>
  </si>
  <si>
    <t xml:space="preserve">Total third party debt facilities or credit lines, excluding shareholders' loans. All currencies converted to vehicle currency. Sum of #6.1.1 and #6.1.2. </t>
  </si>
  <si>
    <t>6.1.1</t>
  </si>
  <si>
    <t xml:space="preserve">Nominal Value of Fixed Interest Rate Debt </t>
  </si>
  <si>
    <t>Total third party fixed interest rate debt facilities or credit lines, excluding shareholders' loans.</t>
  </si>
  <si>
    <t>6.1.2</t>
  </si>
  <si>
    <t xml:space="preserve">Nominal Value of Floating Interest Rate Debt </t>
  </si>
  <si>
    <t>Total third party floating interest rate debt facilities or credit lines, excluding shareholders' loans.</t>
  </si>
  <si>
    <t>6.2</t>
  </si>
  <si>
    <t>Interest Rate Hedging Ratio</t>
  </si>
  <si>
    <t>Percentage of the nominal value of debt (#6.1) of which the interest rate risk is hedged through derivatives.</t>
  </si>
  <si>
    <t>Fair Value of Debt</t>
  </si>
  <si>
    <t>Mark to market value of fixed and floating interest rate debt excluding shareholders' loans.</t>
  </si>
  <si>
    <t>6.4</t>
  </si>
  <si>
    <t>Fair Value of Derivatives</t>
  </si>
  <si>
    <t>Sum of #6.4.1 and #6.4.2.</t>
  </si>
  <si>
    <t>6.4.1</t>
  </si>
  <si>
    <t>Fair Value of Derivatives of Interest Rate</t>
  </si>
  <si>
    <t>Mark to market value of interest rate in relation to portfolio debt.</t>
  </si>
  <si>
    <t>6.4.2</t>
  </si>
  <si>
    <t>Fair Value of Derivatives of Currency Hedging</t>
  </si>
  <si>
    <t>Mark to market value of foreign currency hedging instruments.</t>
  </si>
  <si>
    <t>6.4.3</t>
  </si>
  <si>
    <t>Notional Amount of Derivatives of Interest Rate</t>
  </si>
  <si>
    <t>Gross nominal amount of interest rate hedging instruments in relation to third party portfolio debt.</t>
  </si>
  <si>
    <t>6.4.4</t>
  </si>
  <si>
    <t>Notional Amount of Derivatives of Currency Hedging</t>
  </si>
  <si>
    <t>Gross nominal amount of foreign currency hedging instruments in relation to third party portfolio debt.</t>
  </si>
  <si>
    <t>6.5</t>
  </si>
  <si>
    <t>Property Level LTV</t>
  </si>
  <si>
    <t>Nominal value of debt (#6.1) over total fair value of investment &amp; development portfolio (#9.1).</t>
  </si>
  <si>
    <t>Vehicle Level LTV</t>
  </si>
  <si>
    <t>Nominal value of debt (#6.1) over GAV (#3.1).</t>
  </si>
  <si>
    <t>6.7</t>
  </si>
  <si>
    <t>Property Level Loan-to-Cost</t>
  </si>
  <si>
    <t>Nominal value of debt (#6.1) as a percentage of the (historical acquisition) cost of the investment &amp; development portfolio, including purchasers' costs.</t>
  </si>
  <si>
    <t>Weighted Average Cost of Debt</t>
  </si>
  <si>
    <t>Interest costs (including debt amortisation and lending fees) of third party debt weighted by the nominal value of such instruments. This excludes shareholders' loans.</t>
  </si>
  <si>
    <t xml:space="preserve">Weighted Average Years to Maturity of Debt </t>
  </si>
  <si>
    <t>The maturity of third party debt specified in years weighted by the nominal value of such instruments. This excludes shareholders' loans.</t>
  </si>
  <si>
    <t>6.10</t>
  </si>
  <si>
    <t>Total Debt Maturities in 1 year</t>
  </si>
  <si>
    <t>Nominal value of debt (#6.1) maturing within 1 year (not referring to hedging, only to loan terms).</t>
  </si>
  <si>
    <t>6.11</t>
  </si>
  <si>
    <t>Total Debt Maturities in 1-2 year</t>
  </si>
  <si>
    <t>Nominal value of debt (#6.1) maturing between 1-2 years (not referring to hedging, only to loan terms).</t>
  </si>
  <si>
    <t>6.12</t>
  </si>
  <si>
    <t>Total Debt Maturities in 2-3 years</t>
  </si>
  <si>
    <t>Nominal value of debt (#6.1) maturing between 2-3 years (not referring to hedging, only to loan terms).</t>
  </si>
  <si>
    <t>6.13</t>
  </si>
  <si>
    <t>Total Debt Maturities in 3-4 years</t>
  </si>
  <si>
    <t>Nominal value of debt (#6.1) maturing between 3-4 years (not referring to hedging, only to loan terms).</t>
  </si>
  <si>
    <t>6.14</t>
  </si>
  <si>
    <t>Total Debt Maturities in 4-5years</t>
  </si>
  <si>
    <t>Nominal value of debt (#6.1) maturing between 4-5 years (not referring to hedging, only to loan terms).</t>
  </si>
  <si>
    <t>6.15</t>
  </si>
  <si>
    <t>Total Debt Maturities in &gt;5 years</t>
  </si>
  <si>
    <t>Nominal value of debt (#6.1) maturing over 5 years (not referring to hedging, only to loan terms).</t>
  </si>
  <si>
    <t>6.16</t>
  </si>
  <si>
    <t>Number of New / Renewed Debt Facilities</t>
  </si>
  <si>
    <t>Total number of new third party debt facilities (additional borrowing / refinancing) during the reported period. This excludes shareholders' loans.</t>
  </si>
  <si>
    <t>6.17</t>
  </si>
  <si>
    <t>Amount of New / Renewed Debt Facilities</t>
  </si>
  <si>
    <t>Total value of new third party debt facilities (additional borrowing / refinancing) during the reported period. This excludes shareholders' loans.</t>
  </si>
  <si>
    <t>Interest Service Coverage Ratio</t>
  </si>
  <si>
    <t>Projected cash NOI over the following four quarters as a ratio of projected interest payments on bank (not shareholders') loans over the same period. This is a portfolio metric which may not reflect precisely the varying stipulations of each loan facility of the vehicle but aims to give an indication of the vehicle’s general ability to service its debt (ignores cash in bank).</t>
  </si>
  <si>
    <t>Debt Service Coverage Ratio</t>
  </si>
  <si>
    <t>Projected cash NOI over the following four quarters as a ratio of projected interest and scheduled amortisation payments on bank (not shareholder) loans over the same period.   This is a portfolio metric which may not reflect precisely the varying stipulations of each loan facility of the vehicle but aims to give an indication of the vehicle’s general ability to service its debt (ignores cash in bank).</t>
  </si>
  <si>
    <t>Performance (according to INREV Guidelines)</t>
  </si>
  <si>
    <r>
      <rPr>
        <sz val="8"/>
        <color theme="0"/>
        <rFont val="Open Sans"/>
        <family val="2"/>
      </rPr>
      <t xml:space="preserve">Instruction and definition </t>
    </r>
    <r>
      <rPr>
        <u/>
        <sz val="8"/>
        <color theme="0"/>
        <rFont val="Open Sans"/>
        <family val="2"/>
      </rPr>
      <t>(click to see INREV Performance Measurement module)</t>
    </r>
  </si>
  <si>
    <t>Total Return - Quarter</t>
  </si>
  <si>
    <t>Represents the amount an investor earns over the stated period after all vehicle level fees and expenses (including taxes and interests) are deducted. Calculated as the change in NAV less any contributions plus any redemptions and distributions over the calculated period, as a percentage of the time-weighted average NAV over the same period. See calculation details in the INREV Performance Measurement module.</t>
  </si>
  <si>
    <t>7.2</t>
  </si>
  <si>
    <t>Total Return - One-Year</t>
  </si>
  <si>
    <t>See instruction and definition of #7.1. Calculated on a rolling four-quarter basis.</t>
  </si>
  <si>
    <t>7.3</t>
  </si>
  <si>
    <t>Total Return - Three-Year Annualised</t>
  </si>
  <si>
    <t>See instruction and definition of #7.1. Where a track record exists.</t>
  </si>
  <si>
    <t>7.4</t>
  </si>
  <si>
    <t>Total Return - Five-Year Annualised</t>
  </si>
  <si>
    <t>7.5</t>
  </si>
  <si>
    <t>Total Return - Ten-Year Annualised</t>
  </si>
  <si>
    <t>Total Return - Since Inception Annualised</t>
  </si>
  <si>
    <t>7.7</t>
  </si>
  <si>
    <t>Net Investment Income - Quarter</t>
  </si>
  <si>
    <t xml:space="preserve">Net investment income represents the net operational income of a vehicle, on an accruals basis, containing the income and cost items described in the INREV Performance Measurement module. This excludes any capital transactions or movements in the reported period, including valuation gains or losses on assets and liabilities, transaction costs, sale proceeds and taxes on capital profits and losses.
</t>
  </si>
  <si>
    <t>Income Return - Quarter</t>
  </si>
  <si>
    <t>Calculated as the Net Investment Income (#7.7) as a percentage of the time-weighted average NAV over the same period.</t>
  </si>
  <si>
    <t>7.9</t>
  </si>
  <si>
    <t xml:space="preserve">Income Return - One-Year </t>
  </si>
  <si>
    <t>See instruction and definition of #7.8. Calculated on a rolling four-quarter basis.</t>
  </si>
  <si>
    <t>7.10</t>
  </si>
  <si>
    <t>Income Return - Three-Year Annualised</t>
  </si>
  <si>
    <t>See instruction and definition of #7.8. Where a track record exists.</t>
  </si>
  <si>
    <t>7.11</t>
  </si>
  <si>
    <t>Income Return - Five-Year Annualised</t>
  </si>
  <si>
    <t>7.12</t>
  </si>
  <si>
    <t>Income Return - Ten-Year Annualised</t>
  </si>
  <si>
    <t>Income Return - Since Inception Annualised</t>
  </si>
  <si>
    <t>Capital Return - Quarter</t>
  </si>
  <si>
    <t xml:space="preserve">Realised and unrealised capital gain/loss on assets during the period as a percentage of the time-weighted average NAV over the same period, as defined in the INREV Performance Measurement module. </t>
  </si>
  <si>
    <t>7.15</t>
  </si>
  <si>
    <t xml:space="preserve">Capital Return - One-Year </t>
  </si>
  <si>
    <t>See instruction and definition of #7.14. Calculated on a rolling four-quarter basis.</t>
  </si>
  <si>
    <t>7.16</t>
  </si>
  <si>
    <t>Capital Return - Three-Year Annualised</t>
  </si>
  <si>
    <t>See instruction and definition of #7.14. Where a track record exists.</t>
  </si>
  <si>
    <t>7.17</t>
  </si>
  <si>
    <t>Capital Return - Five-Year Annualised</t>
  </si>
  <si>
    <t>7.18</t>
  </si>
  <si>
    <t>Capital Return - Ten-Year Annualised</t>
  </si>
  <si>
    <t>Capital Return - Since Inception Annualised</t>
  </si>
  <si>
    <t>7.20</t>
  </si>
  <si>
    <t>Distributed Income Return - Quarter</t>
  </si>
  <si>
    <t>Distributed income return, also known as dividend yield, is calculated as distributions (dividends and interest paid during the period) as a percentage of time-weighted average NAV over the same period.</t>
  </si>
  <si>
    <t>Since Inception Internal Rate of Return (SI-IRR)</t>
  </si>
  <si>
    <t>Applicable to closed end vehicles only. Since inception IRR is the IRR of the Vehicle after all vehicle-level fees, taxes and carried interest are deducted, as described in the INREV Performance Measurement module. IRR represents the rate of return based on the present value of a capital investment over the holding period expressed as a percentage of the investment.</t>
  </si>
  <si>
    <t>7.22</t>
  </si>
  <si>
    <t>Paid-in Capital Multiple or Paid-in Capital to Committed Capital Multiple - Since Inception</t>
  </si>
  <si>
    <t xml:space="preserve">Applicable to closed end vehicles only. This measure provides information on the level of total commitments drawn down. Calculated as cumulative capital contributed to the vehicle (PIC) over the cumulative capital plus undrawn capital. 
</t>
  </si>
  <si>
    <t>7.23</t>
  </si>
  <si>
    <t>Investment Multiple or Total Value to Paid-in Capital Multiple (TVPI) - Since Inception</t>
  </si>
  <si>
    <t>Applicable to closed end vehicles only. This measure provides information on the total net value of the investment as at a certain date (TV), relative to the capital invested. Calculated as the sum of residual vehicle net assets (NAV) plus aggregate vehicle distributions over the cumulative capital contributed to the vehicle (PIC).</t>
  </si>
  <si>
    <t>7.24</t>
  </si>
  <si>
    <t>Realisation Multiple or Cumulative Distributions to Paid-in Capital multiple (DPI) - Since Inception</t>
  </si>
  <si>
    <t xml:space="preserve">Applicable to closed end vehicles only. This measure provides information on the portion of realised return for investors. Calculated as distributions over the cumulative capital contributed to the vehicle (PIC). 
Distributions retained in the vehicle and not paid to the investors are considered as realised.
</t>
  </si>
  <si>
    <t>7.25</t>
  </si>
  <si>
    <t>Unrealised Multiple or Residual Value to Paid-in Capital Multiple (RVPI) - Since Inception</t>
  </si>
  <si>
    <t xml:space="preserve">Applicable to closed end vehicles only. This measure provides information on unrealised returns. Calculated as the NAV of the vehicle (Residual Value) over the cumulative capital contributed to the vehicle (PIC).
</t>
  </si>
  <si>
    <t>Investment Activity during the Reporting Period</t>
  </si>
  <si>
    <t xml:space="preserve">Number of Acquisitions </t>
  </si>
  <si>
    <t>Number of completed acquisition deals as per vehicle's financial statements.</t>
  </si>
  <si>
    <t xml:space="preserve">Gross Value of Acquisitions </t>
  </si>
  <si>
    <t>Total amount of completed acquisition deals including acquisition costs.</t>
  </si>
  <si>
    <t>8.3</t>
  </si>
  <si>
    <t>Amount of Capital Expenditure</t>
  </si>
  <si>
    <t>Costs related to capital improvements other than operating expenses as per vehicle's financial statements.</t>
  </si>
  <si>
    <t xml:space="preserve">Number of Dispositions </t>
  </si>
  <si>
    <t>Number of completed disposition deals as per vehicle's financial statements.</t>
  </si>
  <si>
    <t>Net Proceeds from Dispositions</t>
  </si>
  <si>
    <t>Total proceeds, net of disposition costs and fees.</t>
  </si>
  <si>
    <t>Portfolio Information</t>
  </si>
  <si>
    <t>9.1</t>
  </si>
  <si>
    <t>Total Fair Value of Investment &amp; Development Portfolio</t>
  </si>
  <si>
    <t>Sum of fair value of investment portfolio (#9.2) and fair value of development portfolio (#9.11).</t>
  </si>
  <si>
    <t>9.2</t>
  </si>
  <si>
    <t>Fair Value of Investment Portfolio</t>
  </si>
  <si>
    <t>The appraised market value of investment property as determined by an external or internal valuer plus trading properties intended for sale (properties that are stabilised and in lease-up).</t>
  </si>
  <si>
    <t>9.3</t>
  </si>
  <si>
    <t>NOI Yield</t>
  </si>
  <si>
    <t>Net operating income (NOI) (#5.3) over fair value of investment portfolio (#9.2).</t>
  </si>
  <si>
    <t>9.3.1</t>
  </si>
  <si>
    <t>Net Initial Yield</t>
  </si>
  <si>
    <t>Current passing rent of the portfolio (net of operating costs, recoverable and non recoverable) over the gross property value (including notional acquisition costs).</t>
  </si>
  <si>
    <t>Total Number of Properties</t>
  </si>
  <si>
    <t>Current number of properties owned by the vehicle. Property represents a real estate asset.</t>
  </si>
  <si>
    <t>9.5</t>
  </si>
  <si>
    <t>Gross Leasable Area</t>
  </si>
  <si>
    <t>Total gross leasable area of vehicle's assets which includes common parts. Applicable to buildings only.</t>
  </si>
  <si>
    <t>Total net leasable area of vehicle's assets that does not include common parts.</t>
  </si>
  <si>
    <t>9.6.1</t>
  </si>
  <si>
    <t>Area unit of measurement</t>
  </si>
  <si>
    <t>Please select from dropdown list the unit of area measurement to indicate the unit measurement for all data fields related to area.</t>
  </si>
  <si>
    <t>9.7</t>
  </si>
  <si>
    <t>Occupancy (based on leasable area)</t>
  </si>
  <si>
    <t xml:space="preserve">Percentage of total physical space being occupied, based on the actual move-in date of tenants. Occupancy = 1 – % of vacancy.  </t>
  </si>
  <si>
    <t>9.8</t>
  </si>
  <si>
    <t>Occupancy (based on rent)</t>
  </si>
  <si>
    <t>Contractual rent over contractual rent plus market rent of the vacant space.</t>
  </si>
  <si>
    <t>Lease Expiries &lt; 2 years (based on rent)</t>
  </si>
  <si>
    <t>Aggregated annual rent of leases that expire (or are subjected to tenant break options) within two years divided by aggregated annual rent of all leases.</t>
  </si>
  <si>
    <t>Weighted Average Unexpired Lease Term (WAULT)</t>
  </si>
  <si>
    <t>Average remaining lease term in years where shorter of the first tenant break or lease expiry is used, weighted by current headline rent per annum.</t>
  </si>
  <si>
    <t>9.11</t>
  </si>
  <si>
    <t>Fair Value of Development Portfolio</t>
  </si>
  <si>
    <t>The appraised market value of property under construction or development for future use as determined by an external or internal valuer.</t>
  </si>
  <si>
    <t>Current Development Exposure as % of GAV</t>
  </si>
  <si>
    <t>% of Vehicle GAV that is invested in development projects. Calculated as fair value of development portfolio (#9.11) over GAV (#3.1).</t>
  </si>
  <si>
    <t>9.13</t>
  </si>
  <si>
    <t xml:space="preserve">Projected % of Current Remaining Capital Commitments to be Invested in Future Development Projects </t>
  </si>
  <si>
    <t>Based on manager's estimates.</t>
  </si>
  <si>
    <t>9.14</t>
  </si>
  <si>
    <t>Cost of Development Portfolio</t>
  </si>
  <si>
    <t>All costs paid up until and including the reporting period in relation to all assets under development.</t>
  </si>
  <si>
    <t xml:space="preserve">Currency Exposure </t>
  </si>
  <si>
    <t xml:space="preserve">Net amount of balances denominated in currencies other than the vehicle currency expressed as a percentage of NAV (#3.2). </t>
  </si>
  <si>
    <t>9.16</t>
  </si>
  <si>
    <t>Top Tenants (percentage of gross rental income)</t>
  </si>
  <si>
    <t xml:space="preserve">The name of the top 10 exposure to tenants by gross rental income and their share in the vehicle based on gross rental income.
If confidentiality issues prohibit disclosing tenant names, please provide a general description of the business purpose of the tenant.  </t>
  </si>
  <si>
    <t>9.16.1</t>
  </si>
  <si>
    <t>9.16.2</t>
  </si>
  <si>
    <t>9.16.3</t>
  </si>
  <si>
    <t>9.16.4</t>
  </si>
  <si>
    <t>9.16.5</t>
  </si>
  <si>
    <t>9.16.6</t>
  </si>
  <si>
    <t>9.16.7</t>
  </si>
  <si>
    <t>9.16.8</t>
  </si>
  <si>
    <t>9.16.9</t>
  </si>
  <si>
    <t>9.16.10</t>
  </si>
  <si>
    <t>Green Credentials</t>
  </si>
  <si>
    <t>10.1</t>
  </si>
  <si>
    <t>GRESB Score, if available</t>
  </si>
  <si>
    <t>The GRESB score is the result of the Global Real Estate Sustainability Benchmark (GRESB) survey, which is expressed as a percentage of the maximum score (www.gresb.com). 
Note: The GRESB survey does NOT form part of the INREV Reporting Guidelines, unlike the other KPIs in the INREV SDDS</t>
  </si>
  <si>
    <t>10.2</t>
  </si>
  <si>
    <t>INREV Sustainability Reporting Self-Assessment score</t>
  </si>
  <si>
    <r>
      <t xml:space="preserve">Indicates total compliance % with the INREV sustainability reporting requirements and recommendations. </t>
    </r>
    <r>
      <rPr>
        <u/>
        <sz val="8"/>
        <color rgb="FF55585A"/>
        <rFont val="Open Sans"/>
        <family val="2"/>
      </rPr>
      <t>Click to go to INREV Assessment online tool.</t>
    </r>
  </si>
  <si>
    <t>Management Fees and Expense Metrics during the Reporting Period (according to INREV Guidelines)</t>
  </si>
  <si>
    <r>
      <rPr>
        <sz val="8"/>
        <color theme="0"/>
        <rFont val="Open Sans"/>
        <family val="2"/>
      </rPr>
      <t xml:space="preserve">Instruction and definition </t>
    </r>
    <r>
      <rPr>
        <u/>
        <sz val="8"/>
        <color theme="0"/>
        <rFont val="Open Sans"/>
        <family val="2"/>
      </rPr>
      <t>(click to see INREV Fee and Expense Metrics module)</t>
    </r>
  </si>
  <si>
    <t>11.1</t>
  </si>
  <si>
    <t>Fund Management Fees</t>
  </si>
  <si>
    <t>Also known as investment management or investment advisory fees, fund management fees are typically charged by investment advisors, or managers, for their services regarding the management of the vehicle. See INREV Fee and Expense Metrics module for detailed services included in the fund management fee.</t>
  </si>
  <si>
    <t>11.2</t>
  </si>
  <si>
    <t>Asset management Fees</t>
  </si>
  <si>
    <t>Fee typically charged by investment advisors, or managers, for their services regarding the management of the vehicle’s assets. See INREV Fee and Expense Metrics module for detailed services included in the asset management fee.</t>
  </si>
  <si>
    <t>Performance Fees</t>
  </si>
  <si>
    <t>Also known as incentive fees, promote or carried interest, these are fees charged by investment advisors, or managers, after a predetermined investment performance has been attained. These are fees which have either been paid, accrued, or disclosed as a potential liability. Carried interest represents a re-allocation of equity and should be treated accordingly for accounting, tax or regulatory purposes.</t>
  </si>
  <si>
    <t>11.4</t>
  </si>
  <si>
    <t>Property Management Fees</t>
  </si>
  <si>
    <t>Fee charged by investment advisors, or managers, for the administration, technical and commercial management of real estate. A property management engagement typically involves the managing of property that is owned by another party or entity. This includes property advisory services.</t>
  </si>
  <si>
    <t>11.5</t>
  </si>
  <si>
    <t>Property Acquisition Fees</t>
  </si>
  <si>
    <t>Fee charged by investment advisors, or managers, associated with the closing of a new investment. The fee compensates the real estate investment advisor, or manager, for services rendered in an investment acquisition, including sourcing, negotiating and closing the deal.</t>
  </si>
  <si>
    <t>11.6</t>
  </si>
  <si>
    <t>Property Disposition Fees</t>
  </si>
  <si>
    <t>Fee typically charged by investment advisors, or managers, for services rendered in an investment disposition, including sales marketing, negotiating and closing of the deal.</t>
  </si>
  <si>
    <t>11.7</t>
  </si>
  <si>
    <t>Project Management Fees</t>
  </si>
  <si>
    <t xml:space="preserve">A fee charged to the vehicle by the advisor, or manager, for guiding the design, approval, and execution of a renovation project, as well as the construction process of a development project. These costs may be expensed or capitalised at the property level.  </t>
  </si>
  <si>
    <t>11.8</t>
  </si>
  <si>
    <t>Financing/Debt arrangement Fees</t>
  </si>
  <si>
    <t>Also known as debt arrangement fees, these fees are charged by the investment manager for services rendered in arranging debt  financing for asset purchases or financing at  the vehicle or other special purpose entity level of the holding structure. This fee is separate from any arrangement costs paid to the debt provider or external party such as a broker.</t>
  </si>
  <si>
    <t>11.9</t>
  </si>
  <si>
    <t>Wind-up Fees</t>
  </si>
  <si>
    <t>Also known as liquidation fee, it is typically found in liquidating trusts, upon termination and dissolution of the vehicle. The sponsor is responsible for liquidating the partnership in an orderly manner.</t>
  </si>
  <si>
    <t>11.10</t>
  </si>
  <si>
    <t>Internal Leasing Commissions</t>
  </si>
  <si>
    <t>Commissions charged by investment advisors, or managers, after a new lease or a renewal lease is signed. These include marketing of vacant space. Commission ranges vary and may depend on
the market and/or the value of the transaction.</t>
  </si>
  <si>
    <t>11.11</t>
  </si>
  <si>
    <t>Other Related Fees, please specify</t>
  </si>
  <si>
    <t>Any fees earned by the investment manager, not mentioned under previous fee categories, e.g. commitment, subscription, redemption. Provide explanation in the comment box.</t>
  </si>
  <si>
    <t>Total Fees earned by the Investment Manager</t>
  </si>
  <si>
    <t>Sum of all fees mentioned above (#11.1 to #11.11).</t>
  </si>
  <si>
    <t>11.13</t>
  </si>
  <si>
    <t xml:space="preserve">Vehicle fees included in the TGER </t>
  </si>
  <si>
    <r>
      <t xml:space="preserve">Vehicle fees earned by the manager classified in line with the INREV Guidelines. </t>
    </r>
    <r>
      <rPr>
        <u/>
        <sz val="8"/>
        <color rgb="FF55585A"/>
        <rFont val="Open Sans"/>
        <family val="2"/>
      </rPr>
      <t>Click to see List of fees and costs for items included and excluded from INREV ratios.</t>
    </r>
  </si>
  <si>
    <t>11.14</t>
  </si>
  <si>
    <t>Vehicle costs included in the TGER</t>
  </si>
  <si>
    <r>
      <t xml:space="preserve">Vehicle costs charged by external service providers classified in line with the INREV Guidelines. </t>
    </r>
    <r>
      <rPr>
        <u/>
        <sz val="8"/>
        <color rgb="FF55585A"/>
        <rFont val="Open Sans"/>
        <family val="2"/>
      </rPr>
      <t>Click to see List of fees and costs for items included and excluded from INREV ratios.</t>
    </r>
  </si>
  <si>
    <t>11.15</t>
  </si>
  <si>
    <t>Time weighted average INREV NAV</t>
  </si>
  <si>
    <r>
      <t xml:space="preserve">INREV NAV calculated on a time weighted basis for INREV expense ratios. </t>
    </r>
    <r>
      <rPr>
        <u/>
        <sz val="8"/>
        <color rgb="FF55585A"/>
        <rFont val="Open Sans"/>
        <family val="2"/>
      </rPr>
      <t>Click here for detailed calculation guidance for INREV fee and expense metrics.</t>
    </r>
  </si>
  <si>
    <t>11.16</t>
  </si>
  <si>
    <t>Time weighted average INREV GAV</t>
  </si>
  <si>
    <r>
      <t xml:space="preserve">Vehicle GAV adjusted for INREV required items and fair value concepts. Calculated on a time weighted basis for INREV expense ratios. </t>
    </r>
    <r>
      <rPr>
        <u/>
        <sz val="8"/>
        <color rgb="FF55585A"/>
        <rFont val="Open Sans"/>
        <family val="2"/>
      </rPr>
      <t>Click here for detailed calculation guidance for INREV fee and expense metrics.</t>
    </r>
  </si>
  <si>
    <t>11.17</t>
  </si>
  <si>
    <t>TGER</t>
  </si>
  <si>
    <t>Vehicle fees (#11.13) and costs (#11.14), expressed as a percentage of time-weighted average INREV GAV (#11.16). Calculated on a rolling four-quarter basis.</t>
  </si>
  <si>
    <t>11.18</t>
  </si>
  <si>
    <t>NAV TGER</t>
  </si>
  <si>
    <t>Vehicle fees (#11.13) and costs (#11.14), expressed as a percentage of time-weighted average INREV NAV (#11.15). Calculated on a rolling four-quarter basis.</t>
  </si>
  <si>
    <t>TGER after tax (optional)</t>
  </si>
  <si>
    <r>
      <t xml:space="preserve">Optional ratio calculated as vehicle fees (#11.13) and costs (#11.14), plus vehicle tax, expressed as a percentage of time-weighted average INREV GAV(#11.16). Calculated on a rolling four-quarter basis. </t>
    </r>
    <r>
      <rPr>
        <u/>
        <sz val="8"/>
        <color rgb="FF55585A"/>
        <rFont val="Open Sans"/>
        <family val="2"/>
      </rPr>
      <t>Click here for detailed calculation guidance for INREV fee and expense metrics.</t>
    </r>
  </si>
  <si>
    <t>NAV TGER after tax (optional)</t>
  </si>
  <si>
    <r>
      <t xml:space="preserve">Optional ratio calculated as vehicle fees (#11.13) and costs (#11.14), plus vehicle tax, expressed as a percentage of time-weighted average INREV NAV(#11.15). Calculated on a rolling four-quarter basis. </t>
    </r>
    <r>
      <rPr>
        <u/>
        <sz val="8"/>
        <color rgb="FF55585A"/>
        <rFont val="Open Sans"/>
        <family val="2"/>
      </rPr>
      <t>Click here for detailed calculation guidance for INREV fee and expense metrics.</t>
    </r>
  </si>
  <si>
    <t>11.21</t>
  </si>
  <si>
    <t>Property fees included in the REER</t>
  </si>
  <si>
    <r>
      <t xml:space="preserve">Property fees earned by the manager classified in line with the INREV Guidelines. </t>
    </r>
    <r>
      <rPr>
        <u/>
        <sz val="8"/>
        <color rgb="FF55585A"/>
        <rFont val="Open Sans"/>
        <family val="2"/>
      </rPr>
      <t>Click to see List of fees and costs for items included and excluded from INREV ratios.</t>
    </r>
  </si>
  <si>
    <t>11.22</t>
  </si>
  <si>
    <t>Property costs included in the REER</t>
  </si>
  <si>
    <r>
      <t xml:space="preserve">Property costs charged by external service providers classified in line with the INREV Guidelines. </t>
    </r>
    <r>
      <rPr>
        <u/>
        <sz val="8"/>
        <color rgb="FF55585A"/>
        <rFont val="Open Sans"/>
        <family val="2"/>
      </rPr>
      <t>Click to see List of fees and costs for items included and excluded from INREV ratios.</t>
    </r>
  </si>
  <si>
    <t>REER</t>
  </si>
  <si>
    <t>Property-specific fees (#11.21) and costs (#11.22) as a proportion of INREV time-weighted average INREV GAV (#11.16). Calculated on a rolling four-quarter basis.</t>
  </si>
  <si>
    <t xml:space="preserve"> Capital Commitments &amp; Secondary Market Activity</t>
  </si>
  <si>
    <t>Capital Commitments - During the Reporting Period</t>
  </si>
  <si>
    <t>Amount which all investors have committed to subscribe to the vehicle during the reporting period as part of an unexpired subscription agreement.</t>
  </si>
  <si>
    <t>12.2</t>
  </si>
  <si>
    <t>Total Capital Commitments</t>
  </si>
  <si>
    <t>Total gross amount which all investors have committed to subscribe to the vehicle to date as part of an unexpired subscription agreement. Covers both (equity) capital and shareholder loans commitments.</t>
  </si>
  <si>
    <t>Remaining Capital Commitments</t>
  </si>
  <si>
    <t xml:space="preserve">Undrawn commitments which all investors are still bound to provide according to unexpired subscription agreements either as equity capital or shareholder loans.
</t>
  </si>
  <si>
    <t>12.4</t>
  </si>
  <si>
    <t>Current Capital Closing Period</t>
  </si>
  <si>
    <t>Current capital closing period based on vehicle documentation.</t>
  </si>
  <si>
    <t>12.5</t>
  </si>
  <si>
    <t>% of Equity Traded on Secondary Markets - During the Reporting Period</t>
  </si>
  <si>
    <t>Amount of shares or units as a % of total vehicle equity transferred on the secondary markets during the reporting period. In case no units or shares have been traded on the secondary markets please enter zero.</t>
  </si>
  <si>
    <t>12.6</t>
  </si>
  <si>
    <t>Facilitator of Secondary Market Transactions - During the Reporting Period</t>
  </si>
  <si>
    <t>The party who facilitated the secondary market transactions during the reporting period.</t>
  </si>
  <si>
    <r>
      <t xml:space="preserve">Capital Contributions &amp; Other Payments to Investors
</t>
    </r>
    <r>
      <rPr>
        <b/>
        <sz val="8"/>
        <color theme="0"/>
        <rFont val="Open Sans"/>
        <family val="2"/>
      </rPr>
      <t>Present figures as follows: Vehicle Inflows [+] / Vehicle Outflows [-]</t>
    </r>
  </si>
  <si>
    <t>13.1</t>
  </si>
  <si>
    <t>(Equity) Capital Contributed -  During the Reporting period</t>
  </si>
  <si>
    <t xml:space="preserve">Amount of (equity) capital drawn from investors during the reporting period as part of a subscription agreement (gross of redemptions and excluding any recalled capital).  
</t>
  </si>
  <si>
    <t>13.2</t>
  </si>
  <si>
    <t xml:space="preserve">(Equity) Capital Redeemed - During the Reporting period </t>
  </si>
  <si>
    <t xml:space="preserve">Amount of (equity) capital redeemed by investors during the reporting period.  
</t>
  </si>
  <si>
    <t>13.3</t>
  </si>
  <si>
    <t>(Equity) Capital  Recalled - During the Reporting Period</t>
  </si>
  <si>
    <t>Amount of Capital Contributions previously distributed to investors which has been recalled during the reporting period, e.g. to meet potential (unexpected) liabilities at the end of vehicle life or for specific investment purposes.</t>
  </si>
  <si>
    <t>13.4</t>
  </si>
  <si>
    <t>Shareholders' Loans Contributed - During Reporting Period</t>
  </si>
  <si>
    <t xml:space="preserve">Amount of capital in the form of shareholders' loans drawn from investors during the reporting period. </t>
  </si>
  <si>
    <t>13.5</t>
  </si>
  <si>
    <t>Shareholders' Loans Repayments - During Reporting Period</t>
  </si>
  <si>
    <t xml:space="preserve">Amount of shareholders' loan principal repaid to investors during the reporting period (does not include payment of interest). </t>
  </si>
  <si>
    <t>Net Capital Contributed - During the Reporting Period</t>
  </si>
  <si>
    <t>Net amount of (equity) capital contributed, recalled capital and shareholders' loans drawn from investors during the reporting period. Sum of #13.1 to #13.5.</t>
  </si>
  <si>
    <t>13.7</t>
  </si>
  <si>
    <t>Interest paid on Shareholders' Loans - During Reporting Period</t>
  </si>
  <si>
    <t>Amount of interest paid to investors during the reporting period relating to shareholders' loans (does not include repayment of principal).</t>
  </si>
  <si>
    <t>13.8</t>
  </si>
  <si>
    <t>Dividend/Profit Distributions - During Reporting Period</t>
  </si>
  <si>
    <t>Total amount of dividend payments and profit distributions to investors during the reporting period, made in accordance with the vehicle documentation.</t>
  </si>
  <si>
    <t>13.9</t>
  </si>
  <si>
    <t xml:space="preserve">Total (Equity) Capital Contributed - Since Inception </t>
  </si>
  <si>
    <t xml:space="preserve">Amount of (equity) capital drawn from investors since inception as part of a subscription agreement (gross of redemptions and excluding any recalled capital).
</t>
  </si>
  <si>
    <t>13.10</t>
  </si>
  <si>
    <t>Total (Equity) Capital Redeemed - Since Inception</t>
  </si>
  <si>
    <t xml:space="preserve">Amount of (equity) capital redeemed by investors since inception.  
</t>
  </si>
  <si>
    <t>13.11</t>
  </si>
  <si>
    <t>Total (Equity) Capital  Recalled - Since Inception</t>
  </si>
  <si>
    <t>Amount of capital contributions previously distributed to investors which has been recalled since inception, e.g. to meet potential (unexpected) liabilities at the end of vehicle life or for specific investment purposes.</t>
  </si>
  <si>
    <t>13.12</t>
  </si>
  <si>
    <t>Total Shareholders' Loans Contributed - Since Inception</t>
  </si>
  <si>
    <t xml:space="preserve">Amount of capital in the form of shareholders' loans drawn from investors since inception. </t>
  </si>
  <si>
    <t>13.13</t>
  </si>
  <si>
    <t>Total  Shareholders' Loans Repayments - Since inception</t>
  </si>
  <si>
    <t xml:space="preserve">Amount of shareholders' loan principal repaid to investors since inception (does not include payment of interest). </t>
  </si>
  <si>
    <t>Total Net Capital Contributed - Since Inception</t>
  </si>
  <si>
    <t>Net amount of (equity) capital, recalled capital and shareholders' loans drawn from investors since inception. Sum of #13.9 to #13.13.</t>
  </si>
  <si>
    <t>13.15</t>
  </si>
  <si>
    <t>Total Interest paid on Shareholders' Loans - Since inception</t>
  </si>
  <si>
    <t>Amount of interest paid to investors since inception relating to shareholder loans (does not include repayment of principal).</t>
  </si>
  <si>
    <t>13.16</t>
  </si>
  <si>
    <t>Dividend/Profit Distributions - Since Inception</t>
  </si>
  <si>
    <t>Total amount of dividend payments and profit distributions to investors since inception, made in accordance with the vehicle documentation.</t>
  </si>
  <si>
    <t xml:space="preserve">Distributions                                                                                                                                                                                                                  </t>
  </si>
  <si>
    <t>14.1</t>
  </si>
  <si>
    <t>Capital Distributions - During Reporting Period</t>
  </si>
  <si>
    <t xml:space="preserve">Amount of capital returned to investors in accordance with the vehicle documentation (both recallable and non-recallable) during the reporting period. </t>
  </si>
  <si>
    <t>14.2</t>
  </si>
  <si>
    <t>Income Distributions - During the Reporting Period</t>
  </si>
  <si>
    <t>Amount of income distributed to investors in accordance with the vehicle documentation during the reporting period.</t>
  </si>
  <si>
    <t>14.3</t>
  </si>
  <si>
    <t>Total Distributions - During Reporting Period</t>
  </si>
  <si>
    <t>Total amount of distributions made to investors during reporting period. Sum of #14.1 and #14.2.</t>
  </si>
  <si>
    <t>14.3.1</t>
  </si>
  <si>
    <t>Total Distributions Recallable - During Reporting Period</t>
  </si>
  <si>
    <t>Total amount of distributions made to investors in accordance with the vehicle documentation during the reporting period that can be recalled by the vehicle, e.g. to meet potential (unexpected) liabilities at the end of vehicle life.</t>
  </si>
  <si>
    <t>14.3.2</t>
  </si>
  <si>
    <t>Total Distributions Non-Recallable - During Reporting Period</t>
  </si>
  <si>
    <t>Total amount of distributions made to investors in accordance with the vehicle documentation during the reporting period which cannot be recalled by the vehicle. Calculated as #14.3 less #14.3.1.</t>
  </si>
  <si>
    <t>14.4</t>
  </si>
  <si>
    <t>Capital Distributions - Since inception</t>
  </si>
  <si>
    <t>Amount of capital returned to investors in accordance with the vehicle documentation (both recallable and non-recallable) since inception.</t>
  </si>
  <si>
    <t>14.5</t>
  </si>
  <si>
    <t>Income Distributions - Since Inception</t>
  </si>
  <si>
    <t>Total amount of income distributed to investors in accordance with the vehicle documentation since inception.</t>
  </si>
  <si>
    <t>14.6</t>
  </si>
  <si>
    <t>Total Distributions - Since Inception</t>
  </si>
  <si>
    <t>Total amount of distributions made to investors since inception. Sum of #14.4 and #14.5.</t>
  </si>
  <si>
    <t>14.6.1</t>
  </si>
  <si>
    <t>Total Distributions Recallable - Since Inception</t>
  </si>
  <si>
    <t>Total amount of distributions made to investors in accordance with the vehicle documentation since inception, that is unexpired as at reporting period, and can be recalled by the Vehicle, e.g. to meet potential (unexpected) liabilities at the end of vehicle life.</t>
  </si>
  <si>
    <t>14.6.2</t>
  </si>
  <si>
    <t>Total Distributions Non-Recallable - Since Inception</t>
  </si>
  <si>
    <t>Total amount of distributions made to investors in accordance with the vehicle documentation since inception which cannot be recalled by the vehicle. Calculated as #14.6 less #14.6.1.</t>
  </si>
  <si>
    <t>Capital Flows of the Vehicle (for calculation of the INREV Index)</t>
  </si>
  <si>
    <t>15.1</t>
  </si>
  <si>
    <t xml:space="preserve"> Contribution 1 Amount</t>
  </si>
  <si>
    <t>Any capital paid from the investor(s) into the vehicle.</t>
  </si>
  <si>
    <t>15.2</t>
  </si>
  <si>
    <t xml:space="preserve"> Contribution 1 Date</t>
  </si>
  <si>
    <t>The exact day of the capital flow should be filled in. For an “as declared” distribution payment the last day of the respective month should be filled in.
If there are more than five specific capital flows in the reported period, use the reserved placeholders. In case this is not sufficient, capital flows should be summarised on a monthly basis putting the date of capital flow at the end of the month.</t>
  </si>
  <si>
    <t>15.3</t>
  </si>
  <si>
    <t xml:space="preserve"> Contribution 2 Amount</t>
  </si>
  <si>
    <t>15.4</t>
  </si>
  <si>
    <t xml:space="preserve"> Contribution 2 Date</t>
  </si>
  <si>
    <t>15.5</t>
  </si>
  <si>
    <t xml:space="preserve"> Contribution 3 Amount</t>
  </si>
  <si>
    <t>15.6</t>
  </si>
  <si>
    <t xml:space="preserve"> Contribution 3 Date</t>
  </si>
  <si>
    <t>15.7</t>
  </si>
  <si>
    <t xml:space="preserve"> Contribution 4 Amount</t>
  </si>
  <si>
    <t>15.8</t>
  </si>
  <si>
    <t xml:space="preserve"> Contribution 4 Date</t>
  </si>
  <si>
    <t>15.9</t>
  </si>
  <si>
    <t xml:space="preserve"> Contribution 5 Amount</t>
  </si>
  <si>
    <t>15.10</t>
  </si>
  <si>
    <t xml:space="preserve"> Contribution 5 Date</t>
  </si>
  <si>
    <t>15.11</t>
  </si>
  <si>
    <t xml:space="preserve"> Contribution 6 Amount</t>
  </si>
  <si>
    <t>15.12</t>
  </si>
  <si>
    <t xml:space="preserve"> Contribution 6 Date</t>
  </si>
  <si>
    <t>15.13</t>
  </si>
  <si>
    <t xml:space="preserve"> Contribution 7 Amount</t>
  </si>
  <si>
    <t>15.14</t>
  </si>
  <si>
    <t xml:space="preserve"> Contribution 7 Date</t>
  </si>
  <si>
    <t>15.15</t>
  </si>
  <si>
    <t xml:space="preserve"> Contribution 8 Amount</t>
  </si>
  <si>
    <t>15.16</t>
  </si>
  <si>
    <t xml:space="preserve"> Contribution 8 Date</t>
  </si>
  <si>
    <t>15.17</t>
  </si>
  <si>
    <t xml:space="preserve"> Contribution 9 Amount</t>
  </si>
  <si>
    <t>15.18</t>
  </si>
  <si>
    <t xml:space="preserve"> Contribution 9 Date</t>
  </si>
  <si>
    <t>15.19</t>
  </si>
  <si>
    <t xml:space="preserve"> Contribution 10 Amount</t>
  </si>
  <si>
    <t>15.20</t>
  </si>
  <si>
    <t xml:space="preserve"> Contribution 10 Date</t>
  </si>
  <si>
    <t>15.21</t>
  </si>
  <si>
    <t>Redemption 1 Amount</t>
  </si>
  <si>
    <t>Return of investors' equity holdings.</t>
  </si>
  <si>
    <t>15.22</t>
  </si>
  <si>
    <t>Redemption 1 Date</t>
  </si>
  <si>
    <t>15.23</t>
  </si>
  <si>
    <t>Redemption 2 Amount</t>
  </si>
  <si>
    <t>15.24</t>
  </si>
  <si>
    <t>Redemption 2 Date</t>
  </si>
  <si>
    <t>15.25</t>
  </si>
  <si>
    <t>Redemption 3 Amount</t>
  </si>
  <si>
    <t>15.26</t>
  </si>
  <si>
    <t>Redemption 3 Date</t>
  </si>
  <si>
    <t>15.27</t>
  </si>
  <si>
    <t>Redemption 4 Amount</t>
  </si>
  <si>
    <t>15.28</t>
  </si>
  <si>
    <t>Redemption 4 Date</t>
  </si>
  <si>
    <t>15.29</t>
  </si>
  <si>
    <t>Redemption 5 Amount</t>
  </si>
  <si>
    <t>15.30</t>
  </si>
  <si>
    <t>Redemption 5 Date</t>
  </si>
  <si>
    <t>15.31</t>
  </si>
  <si>
    <t>Redemption 6 Amount</t>
  </si>
  <si>
    <t>15.32</t>
  </si>
  <si>
    <t>Redemption 6 Date</t>
  </si>
  <si>
    <t>15.33</t>
  </si>
  <si>
    <t>Redemption 7 Amount</t>
  </si>
  <si>
    <t>15.34</t>
  </si>
  <si>
    <t>Redemption 7 Date</t>
  </si>
  <si>
    <t>15.35</t>
  </si>
  <si>
    <t>Redemption 8 Amount</t>
  </si>
  <si>
    <t>15.36</t>
  </si>
  <si>
    <t>Redemption 8 Date</t>
  </si>
  <si>
    <t>15.37</t>
  </si>
  <si>
    <t>Redemption 9 Amount</t>
  </si>
  <si>
    <t>15.38</t>
  </si>
  <si>
    <t>Redemption 9 Date</t>
  </si>
  <si>
    <t>15.39</t>
  </si>
  <si>
    <t>Redemption 10 Amount</t>
  </si>
  <si>
    <t>15.40</t>
  </si>
  <si>
    <t>Redemption 10 Date</t>
  </si>
  <si>
    <t>15.41</t>
  </si>
  <si>
    <t xml:space="preserve">Distribution 1 Amount </t>
  </si>
  <si>
    <t xml:space="preserve">Dividends (profit distribution) paid from the vehicle to its shareholder(s). </t>
  </si>
  <si>
    <t>15.42</t>
  </si>
  <si>
    <t>Distribution 1 Date</t>
  </si>
  <si>
    <t>15.43</t>
  </si>
  <si>
    <t>Distribution 2 Amount</t>
  </si>
  <si>
    <t>15.44</t>
  </si>
  <si>
    <t>Distribution 2 Date</t>
  </si>
  <si>
    <t>15.45</t>
  </si>
  <si>
    <t>Distribution 3 Amount</t>
  </si>
  <si>
    <t>15.46</t>
  </si>
  <si>
    <t>Distribution 3 Date</t>
  </si>
  <si>
    <t>15.47</t>
  </si>
  <si>
    <t>Distribution 4 Amount</t>
  </si>
  <si>
    <t>15.48</t>
  </si>
  <si>
    <t>Distribution 4 Date</t>
  </si>
  <si>
    <t>15.49</t>
  </si>
  <si>
    <t>Distribution 5 Amount</t>
  </si>
  <si>
    <t>15.50</t>
  </si>
  <si>
    <t>Distribution 5 Date</t>
  </si>
  <si>
    <t>15.51</t>
  </si>
  <si>
    <t>Distribution 6 Amount</t>
  </si>
  <si>
    <t>15.52</t>
  </si>
  <si>
    <t>Distribution 6 Date</t>
  </si>
  <si>
    <t>15.53</t>
  </si>
  <si>
    <t>Distribution 7 Amount</t>
  </si>
  <si>
    <t>15.54</t>
  </si>
  <si>
    <t>Distribution 7 Date</t>
  </si>
  <si>
    <t>15.55</t>
  </si>
  <si>
    <t>Distribution 8 Amount</t>
  </si>
  <si>
    <t>15.56</t>
  </si>
  <si>
    <t>Distribution 8 Date</t>
  </si>
  <si>
    <t>15.57</t>
  </si>
  <si>
    <t>Distribution 9 Amount</t>
  </si>
  <si>
    <t>15.58</t>
  </si>
  <si>
    <t>Distribution 9 Date</t>
  </si>
  <si>
    <t>15.59</t>
  </si>
  <si>
    <t>Distribution 10 Amount</t>
  </si>
  <si>
    <t>15.60</t>
  </si>
  <si>
    <t>Distribution 10 Date</t>
  </si>
  <si>
    <t>Placeholders for INREV Index submission</t>
  </si>
  <si>
    <t>15.61</t>
  </si>
  <si>
    <t>Placeholder Amount</t>
  </si>
  <si>
    <t>Reservations to accommodate any additional capital events during the reporting period.</t>
  </si>
  <si>
    <t>15.62</t>
  </si>
  <si>
    <t>Placeholder Date</t>
  </si>
  <si>
    <t>15.63</t>
  </si>
  <si>
    <t>15.64</t>
  </si>
  <si>
    <t>15.65</t>
  </si>
  <si>
    <t>15.66</t>
  </si>
  <si>
    <t>15.67</t>
  </si>
  <si>
    <t>15.68</t>
  </si>
  <si>
    <t>15.69</t>
  </si>
  <si>
    <t>15.70</t>
  </si>
  <si>
    <t>15.71</t>
  </si>
  <si>
    <t>15.72</t>
  </si>
  <si>
    <t>15.73</t>
  </si>
  <si>
    <t>15.74</t>
  </si>
  <si>
    <t>15.75</t>
  </si>
  <si>
    <t>15.76</t>
  </si>
  <si>
    <t>15.77</t>
  </si>
  <si>
    <t>15.78</t>
  </si>
  <si>
    <t>15.79</t>
  </si>
  <si>
    <t>15.80</t>
  </si>
  <si>
    <t>Investor Level Data</t>
  </si>
  <si>
    <t>Investor Contact Details</t>
  </si>
  <si>
    <t>16.1</t>
  </si>
  <si>
    <t>Investor Name</t>
  </si>
  <si>
    <t>16.2</t>
  </si>
  <si>
    <t>Contact person Name</t>
  </si>
  <si>
    <t>16.3</t>
  </si>
  <si>
    <t>Contact person Telephone</t>
  </si>
  <si>
    <t>Please use 00 instead of + to define the country code.</t>
  </si>
  <si>
    <t>16.3.1</t>
  </si>
  <si>
    <t xml:space="preserve">Value and Ownership </t>
  </si>
  <si>
    <t>17.1</t>
  </si>
  <si>
    <t>Name of Investor's Share/Unit Class in Vehicle (if applicable)</t>
  </si>
  <si>
    <t>Name or category of investor's units in vehicle</t>
  </si>
  <si>
    <t>17.2</t>
  </si>
  <si>
    <t>Investor's Economic Share of Vehicle (%)</t>
  </si>
  <si>
    <t>Percentage interest of investor in vehicle (economic interest based on contributed equity and shareholder loan capital).</t>
  </si>
  <si>
    <t>17.3</t>
  </si>
  <si>
    <t xml:space="preserve">Fair Value of Investor's Stake in Vehicle according to INREV Reporting Guidelines </t>
  </si>
  <si>
    <t>Investor share of INREV NAV (# 4.3).</t>
  </si>
  <si>
    <t>17.4</t>
  </si>
  <si>
    <t>Number of Shares/Units owned by Investor in Vehicle</t>
  </si>
  <si>
    <t>Amount of issued shares/units owned directly or indirectly by the investor</t>
  </si>
  <si>
    <t>17.5</t>
  </si>
  <si>
    <t>Fair Value of Investor's Stake in Vehicle per Share/Unit per INREV NAV</t>
  </si>
  <si>
    <t>Fair value of investor's stake in vehicle according to INREV reporting guidelines (# 17.3) divided by the number of shares/units owned by the investor (#17.4).</t>
  </si>
  <si>
    <t xml:space="preserve">Investor's Portion of Fees to the Manager and Affiliates </t>
  </si>
  <si>
    <t>18.1</t>
  </si>
  <si>
    <t>18.2</t>
  </si>
  <si>
    <t>18.3</t>
  </si>
  <si>
    <t>18.4</t>
  </si>
  <si>
    <t>18.5</t>
  </si>
  <si>
    <t>18.6</t>
  </si>
  <si>
    <t>18.7</t>
  </si>
  <si>
    <t>18.8</t>
  </si>
  <si>
    <t>Financing Fees</t>
  </si>
  <si>
    <t>18.9</t>
  </si>
  <si>
    <t>18.10</t>
  </si>
  <si>
    <t>Commissions charged by investment advisors, or managers, after a new lease or a renewal lease.
is signed. These include marketing of vacant space. Commission ranges vary and may depend on
the market and/or the value of the transaction.</t>
  </si>
  <si>
    <t>18.11</t>
  </si>
  <si>
    <t>Any fees earned by the investment manager, not mentioned under previous fee categories. Provide explanation in the comment box.</t>
  </si>
  <si>
    <t>18.12</t>
  </si>
  <si>
    <t xml:space="preserve">Total Fees </t>
  </si>
  <si>
    <t>Sum of all fees mentioned above (#18.1 to #18.11).</t>
  </si>
  <si>
    <t xml:space="preserve">Investor Capital Commitments                                                                                                                                                                                      </t>
  </si>
  <si>
    <t>19.1</t>
  </si>
  <si>
    <t>Amount which the investor committed to subscribe to the vehicle during the reporting period as part of an unexpired subscription agreement.</t>
  </si>
  <si>
    <t>19.2</t>
  </si>
  <si>
    <t>Total gross amount which the investor committed to subscribe to the vehicle to date as part of an unexpired subscription agreement. Covers both (equity) capital and shareholder loans commitments.</t>
  </si>
  <si>
    <t>19.3</t>
  </si>
  <si>
    <t xml:space="preserve">Undrawn commitments which the investor is still bound to provide according to unexpired subscription agreements either as equity capital or shareholder loans.
</t>
  </si>
  <si>
    <t>Investor Contributions &amp; Other Receipts</t>
  </si>
  <si>
    <t>20.1</t>
  </si>
  <si>
    <t xml:space="preserve">Amount of (equity) capital drawn from the investor during the reporting period as part of a subscription agreement (gross of redemptions and excluding any recalled capital).  
</t>
  </si>
  <si>
    <t>20.2</t>
  </si>
  <si>
    <t xml:space="preserve">Amount of (equity) capital redeemed by the investor during the reporting period.  
</t>
  </si>
  <si>
    <t>20.3</t>
  </si>
  <si>
    <t>Amount of Capital Contributions previously distributed to the investor which has been recalled during the reporting period, e.g. to meet potential (unexpected) liabilities at the end of vehicle life or for specific investment purposes.</t>
  </si>
  <si>
    <t>20.4</t>
  </si>
  <si>
    <t xml:space="preserve">Amount of capital in the form of shareholders' loans drawn from the investor during the reporting period. </t>
  </si>
  <si>
    <t>20.5</t>
  </si>
  <si>
    <t xml:space="preserve">Amount of shareholders' loan principal repaid to the investor during the reporting period (does not include payment of interest). </t>
  </si>
  <si>
    <t>20.6</t>
  </si>
  <si>
    <t xml:space="preserve">Net amount of (equity) capital contributed, recalled capital and shareholders' loans drawn from the investor during the reporting period. Sum of #20.1 to #20.5. </t>
  </si>
  <si>
    <t>20.7</t>
  </si>
  <si>
    <t>Amount of interest paid to the investor during the reporting period relating to shareholders' loans (does not include repayment of principal).</t>
  </si>
  <si>
    <t>20.8</t>
  </si>
  <si>
    <t>Total amount of dividend payments and profit distributions to the investor during the reporting period, made in accordance with the vehicle documentation.</t>
  </si>
  <si>
    <t>20.9</t>
  </si>
  <si>
    <t xml:space="preserve">Amount of (equity) capital drawn from the investor since inception as part of a subscription agreement (gross of redemptions and excluding any recalled capital).
</t>
  </si>
  <si>
    <t>20.10</t>
  </si>
  <si>
    <t xml:space="preserve">Amount of (equity) capital redeemed by the investor since inception.  
</t>
  </si>
  <si>
    <t>20.11</t>
  </si>
  <si>
    <t>Amount of capital contributions previously distributed to the investor which has been recalled since inception, e.g. to meet potential (unexpected) liabilities at the end of vehicle life or for specific investment purposes.</t>
  </si>
  <si>
    <t>20.12</t>
  </si>
  <si>
    <t xml:space="preserve">Amount of capital in the form of shareholders' loans drawn from the investor since inception. </t>
  </si>
  <si>
    <t>20.13</t>
  </si>
  <si>
    <t xml:space="preserve">Amount of shareholders' loan principal repaid to the investor since inception (does not include payment of interest). </t>
  </si>
  <si>
    <t>20.14</t>
  </si>
  <si>
    <t>Net amount of (equity) capital, recalled capital and shareholders' loans drawn from the investor since inception. Sum of #20.9 to #20.13.</t>
  </si>
  <si>
    <t>20.15</t>
  </si>
  <si>
    <t>Amount of interest paid to the investor since inception relating to shareholder loans (does not include repayment of principal).</t>
  </si>
  <si>
    <t>20.16</t>
  </si>
  <si>
    <t>Total amount of dividend payments and profit distributions to the investor since inception, made in accordance with the vehicle documentation.</t>
  </si>
  <si>
    <t xml:space="preserve">Investor Distributions                                                                                                                                                                                                                                             </t>
  </si>
  <si>
    <t>21.1</t>
  </si>
  <si>
    <t xml:space="preserve">Amount of capital returned to the investor in accordance with the vehicle documentation (both recallable and non-recallable) during the reporting period. </t>
  </si>
  <si>
    <t>21.2</t>
  </si>
  <si>
    <t>Amount of income distributed to the investor in accordance with the vehicle documentation during the reporting period.</t>
  </si>
  <si>
    <t>21.3</t>
  </si>
  <si>
    <t>Total amount of distributions made to the investor during reporting period. Sum of #21.1 and #21.2.</t>
  </si>
  <si>
    <t>21.3.1</t>
  </si>
  <si>
    <t>Total amount of distributions made to the investor in accordance with the vehicle documentation during the reporting period that can be recalled by the vehicle, e.g. to meet potential (unexpected) liabilities at the end of vehicle life.</t>
  </si>
  <si>
    <t>21.3.2</t>
  </si>
  <si>
    <t>Total amount of distributions made to the investor in accordance with the vehicle documentation during the reporting period which cannot be recalled by the vehicle. Calculated as #21.3 less #21.3.1.</t>
  </si>
  <si>
    <t>21.4</t>
  </si>
  <si>
    <t>Amount of capital returned to the investor in accordance with the vehicle documentation (both recallable and non-recallable) since inception.</t>
  </si>
  <si>
    <t>21.5</t>
  </si>
  <si>
    <t>Total amount of income distributed to the investor in accordance with the vehicle documentation since inception.</t>
  </si>
  <si>
    <t>21.6</t>
  </si>
  <si>
    <t>Total amount of distributions made to the investor since inception. Sum of #21.4 and #21.5.</t>
  </si>
  <si>
    <t>21.6.1</t>
  </si>
  <si>
    <t>Total amount of distributions made to the investor in accordance with the vehicle documentation since inception, that is unexpired as at reporting period, and can be recalled by the Vehicle, e.g. to meet potential (unexpected) liabilities at the end of vehicle life.</t>
  </si>
  <si>
    <t>21.6.2</t>
  </si>
  <si>
    <t>Total amount of distributions made to the investor in accordance with the vehicle documentation since inception which cannot be recalled by the vehicle. Calculated as #21.6 less #21.6.1.</t>
  </si>
  <si>
    <t>Reconciliation from Reported Net Assets to Fair Value (according to INREV Guidelines)</t>
  </si>
  <si>
    <t>Result of Vehicle per Accounting Standards</t>
  </si>
  <si>
    <t>Financing</t>
  </si>
  <si>
    <t>Capital Contributions &amp; Other Payments to Investors</t>
  </si>
  <si>
    <t>Portfolio Allocation</t>
  </si>
  <si>
    <t xml:space="preserve">Reporting Period: </t>
  </si>
  <si>
    <t>% Vehicle GAV</t>
  </si>
  <si>
    <t>Office</t>
  </si>
  <si>
    <t>Retail</t>
  </si>
  <si>
    <t>Industrial / Logistics</t>
  </si>
  <si>
    <t>Residential</t>
  </si>
  <si>
    <t>Mixed</t>
  </si>
  <si>
    <t>Parking</t>
  </si>
  <si>
    <t>Student Housing</t>
  </si>
  <si>
    <t>Hotel</t>
  </si>
  <si>
    <t>Leisure</t>
  </si>
  <si>
    <t>Health Care</t>
  </si>
  <si>
    <t>Aged care</t>
  </si>
  <si>
    <t>Development</t>
  </si>
  <si>
    <t>Development Office</t>
  </si>
  <si>
    <t>Development Retail</t>
  </si>
  <si>
    <t>Development Industrial / Logistics</t>
  </si>
  <si>
    <t>Development Residential</t>
  </si>
  <si>
    <t>Development Mixed</t>
  </si>
  <si>
    <t>Development Parking</t>
  </si>
  <si>
    <t>Development Student Housing</t>
  </si>
  <si>
    <t>Development Hotel</t>
  </si>
  <si>
    <t>Development Leisure</t>
  </si>
  <si>
    <t>Development Healthcare</t>
  </si>
  <si>
    <t>Development Aged care</t>
  </si>
  <si>
    <t>Other</t>
  </si>
  <si>
    <t>TOTAL</t>
  </si>
  <si>
    <t>Cash</t>
  </si>
  <si>
    <t>INDEX Submission details</t>
  </si>
  <si>
    <t>ID</t>
  </si>
  <si>
    <t>Field</t>
  </si>
  <si>
    <t>INREV INDEX Input tool fields</t>
  </si>
  <si>
    <t>Official name of the vehicle.</t>
  </si>
  <si>
    <t>Security Identification Number (SIN/ISIN), if applicable.</t>
  </si>
  <si>
    <t>Year</t>
  </si>
  <si>
    <t>Quarter</t>
  </si>
  <si>
    <t>Are Figures Audited by External Auditor?</t>
  </si>
  <si>
    <t>Are Figures Based On Internal Or External Valuations?</t>
  </si>
  <si>
    <t>Number of Institutional Investors.</t>
  </si>
  <si>
    <t>Number of Properties In Portfolio.</t>
  </si>
  <si>
    <t>GAV</t>
  </si>
  <si>
    <t>NAV</t>
  </si>
  <si>
    <t>Gearing</t>
  </si>
  <si>
    <t>Have any units or shares been traded on a secondary market this quarter?</t>
  </si>
  <si>
    <t>Are Units Or Shares Traded On Secondary Market?</t>
  </si>
  <si>
    <t>Percentage of Equity Transferred On Secondary Market.</t>
  </si>
  <si>
    <t>Secondary Market Facilitator.</t>
  </si>
  <si>
    <t>Was this vehicle raising capital/open for investments this quarter?</t>
  </si>
  <si>
    <t>Raising Capital/Open for Investments?</t>
  </si>
  <si>
    <t>Closing Period.</t>
  </si>
  <si>
    <t>Total Equity Raised.</t>
  </si>
  <si>
    <t>Total Equity Committed.</t>
  </si>
  <si>
    <t>Total Equity Invested</t>
  </si>
  <si>
    <t>Net Investment Income</t>
  </si>
  <si>
    <t>Have you registered any capital calls/received new equity this quarter?</t>
  </si>
  <si>
    <t>Are There Capital Calls</t>
  </si>
  <si>
    <t>Capital Call 1 Value</t>
  </si>
  <si>
    <t>Capital Call 1 Date</t>
  </si>
  <si>
    <t>Capital Call 2 Value</t>
  </si>
  <si>
    <t>Capital Call 2 Date</t>
  </si>
  <si>
    <t>Capital Call 3 Value</t>
  </si>
  <si>
    <t>Capital Call 3 Date</t>
  </si>
  <si>
    <t>Capital Call 4 Value</t>
  </si>
  <si>
    <t>Capital Call 4 Date</t>
  </si>
  <si>
    <t>Capital Call 5 Value</t>
  </si>
  <si>
    <t>Capital Call 5 Date</t>
  </si>
  <si>
    <t>Capital Call 6 Value</t>
  </si>
  <si>
    <t>Capital Call 6 Date</t>
  </si>
  <si>
    <t>Capital Call 7 Value</t>
  </si>
  <si>
    <t>Capital Call 7 Date</t>
  </si>
  <si>
    <t>Capital Call 8 Value</t>
  </si>
  <si>
    <t>Capital Call 8 Date</t>
  </si>
  <si>
    <t>Capital Call 9 Value</t>
  </si>
  <si>
    <t>Capital Call 9 Date</t>
  </si>
  <si>
    <t>Capital Call 10 Value</t>
  </si>
  <si>
    <t>Capital Call 10 Date</t>
  </si>
  <si>
    <t>Have you registered any redemptions this quarter?</t>
  </si>
  <si>
    <t>Are there Redemptions?</t>
  </si>
  <si>
    <t>Redemption 1 Value</t>
  </si>
  <si>
    <t>Redemption 2 Value</t>
  </si>
  <si>
    <t>Redemption 3 Value</t>
  </si>
  <si>
    <t>Redemption 4 Value</t>
  </si>
  <si>
    <t>Redemption 5 Value</t>
  </si>
  <si>
    <t>Redemption 6 Value</t>
  </si>
  <si>
    <t>Redemption 7 Value</t>
  </si>
  <si>
    <t>Redemption 8 Value</t>
  </si>
  <si>
    <t>Redemption 9 Value</t>
  </si>
  <si>
    <t>Redemption 10 Value</t>
  </si>
  <si>
    <t>Have you registered any distributions this quarter?</t>
  </si>
  <si>
    <t>Are there Distributions?</t>
  </si>
  <si>
    <t>Distribution 1 Value</t>
  </si>
  <si>
    <t>Distribution 2 Value</t>
  </si>
  <si>
    <t>Distribution 3 Value</t>
  </si>
  <si>
    <t>Distribution 4 Value</t>
  </si>
  <si>
    <t>Distribution 5 Value</t>
  </si>
  <si>
    <t>Distribution 6 Value</t>
  </si>
  <si>
    <t>Distribution 7 Value</t>
  </si>
  <si>
    <t>Distribution 8 Value</t>
  </si>
  <si>
    <t>Distribution 9 Value</t>
  </si>
  <si>
    <t>Distribution 10 Value</t>
  </si>
  <si>
    <t>Placeholder Distribution/Call/Redemption</t>
  </si>
  <si>
    <t>Other Items Required for the INREV Index Input Tool</t>
  </si>
  <si>
    <t>Comment</t>
  </si>
  <si>
    <t>A</t>
  </si>
  <si>
    <t>Portfolio Allocation - separate tab to be submitted to INREV</t>
  </si>
  <si>
    <t>Country and Sector Allocations</t>
  </si>
  <si>
    <t>B</t>
  </si>
  <si>
    <t>Did this vehicle raise new capital during this reporting period?</t>
  </si>
  <si>
    <t>Raised New Capital This Quarter?</t>
  </si>
  <si>
    <t>C</t>
  </si>
  <si>
    <t xml:space="preserve">Equity raised by Investor type and country of origin - to be filled in online as part of the INREV INDEX Input Tool validation </t>
  </si>
  <si>
    <t>See Capital Raising Online Section (Investor Type and Country of Origin)</t>
  </si>
  <si>
    <t>NR</t>
  </si>
  <si>
    <t>Ranking</t>
  </si>
  <si>
    <t>True Ranking</t>
  </si>
  <si>
    <t>All Portfolio Data</t>
  </si>
  <si>
    <t>Total</t>
  </si>
  <si>
    <t>Development
Student Housing</t>
  </si>
  <si>
    <t>Dynamic Dropdown all data</t>
  </si>
  <si>
    <t>ALL COUNTRIES</t>
  </si>
  <si>
    <t>Country (selection sectors)</t>
  </si>
  <si>
    <t>Development Industrial /
Logistcis</t>
  </si>
  <si>
    <t>Select</t>
  </si>
  <si>
    <t>Country (selection countries)</t>
  </si>
  <si>
    <t>All Portfolio Allocation Data</t>
  </si>
  <si>
    <t>True ranking</t>
  </si>
  <si>
    <t>Ranking Portfolio Data</t>
  </si>
  <si>
    <t>ALL SECTORS</t>
  </si>
  <si>
    <t>Data after selection country</t>
  </si>
  <si>
    <t>Ranking after selection countries</t>
  </si>
  <si>
    <t>Tenants</t>
  </si>
  <si>
    <t>Number</t>
  </si>
  <si>
    <t>Overview Data</t>
  </si>
  <si>
    <t>Divide</t>
  </si>
  <si>
    <t>Graph 4</t>
  </si>
  <si>
    <t>Item</t>
  </si>
  <si>
    <t>Full Amount</t>
  </si>
  <si>
    <t>0-1 year</t>
  </si>
  <si>
    <t>(Thousands)</t>
  </si>
  <si>
    <t>1,000</t>
  </si>
  <si>
    <t>1-2 years</t>
  </si>
  <si>
    <t>(Millions)</t>
  </si>
  <si>
    <t>1,000,000</t>
  </si>
  <si>
    <t>2-3 years</t>
  </si>
  <si>
    <t>3-4 years</t>
  </si>
  <si>
    <t>4-5 years</t>
  </si>
  <si>
    <t>&gt;5 years</t>
  </si>
  <si>
    <t>Aged Care</t>
  </si>
  <si>
    <t>Top:</t>
  </si>
  <si>
    <t>Specified:</t>
  </si>
  <si>
    <t>Graph 5</t>
  </si>
  <si>
    <t>Not specified:</t>
  </si>
  <si>
    <t>NOI</t>
  </si>
  <si>
    <t>Graph title:</t>
  </si>
  <si>
    <t>Occupancy</t>
  </si>
  <si>
    <t>Capex as % of NOI</t>
  </si>
  <si>
    <t>Graph 6</t>
  </si>
  <si>
    <t>FV of Inv Portfolio</t>
  </si>
  <si>
    <t>Vehicle NAV</t>
  </si>
  <si>
    <t>INREV NAV</t>
  </si>
  <si>
    <t>Selection Sector</t>
  </si>
  <si>
    <t>Selection Country</t>
  </si>
  <si>
    <t>Selection sectors</t>
  </si>
  <si>
    <t>Total per sector</t>
  </si>
  <si>
    <t>Legal Fund Structure</t>
  </si>
  <si>
    <t xml:space="preserve">Structure </t>
  </si>
  <si>
    <t>SCP</t>
  </si>
  <si>
    <t>Currency (ISO)</t>
  </si>
  <si>
    <t>Release</t>
  </si>
  <si>
    <t>Nr</t>
  </si>
  <si>
    <t>Region Country</t>
  </si>
  <si>
    <t>Style Classification Parameters</t>
  </si>
  <si>
    <t>For testing</t>
  </si>
  <si>
    <t>For calculating style</t>
  </si>
  <si>
    <t>SCPa</t>
  </si>
  <si>
    <t>Id</t>
  </si>
  <si>
    <t>Country</t>
  </si>
  <si>
    <t>Sub continent</t>
  </si>
  <si>
    <t>Continent</t>
  </si>
  <si>
    <t>Alpha2</t>
  </si>
  <si>
    <t>Alpha3</t>
  </si>
  <si>
    <t>Period</t>
  </si>
  <si>
    <t>PeriodNr</t>
  </si>
  <si>
    <t>Sequence</t>
  </si>
  <si>
    <t>Name</t>
  </si>
  <si>
    <t>Quarters</t>
  </si>
  <si>
    <t>Years</t>
  </si>
  <si>
    <t>AB</t>
  </si>
  <si>
    <t>Open end</t>
  </si>
  <si>
    <t>EUR (EURO)</t>
  </si>
  <si>
    <t>EUR</t>
  </si>
  <si>
    <t>Austria</t>
  </si>
  <si>
    <t>Eurozone</t>
  </si>
  <si>
    <t>Europe</t>
  </si>
  <si>
    <t>1. Target % non income producing Investments</t>
  </si>
  <si>
    <t xml:space="preserve">&gt; 15% - ≤ 40% </t>
  </si>
  <si>
    <t>XX</t>
  </si>
  <si>
    <t>XXX</t>
  </si>
  <si>
    <t>Q1 2005</t>
  </si>
  <si>
    <t>200501</t>
  </si>
  <si>
    <t>Q1</t>
  </si>
  <si>
    <t>AG</t>
  </si>
  <si>
    <t>Closed end</t>
  </si>
  <si>
    <t>Core ≤ 40%</t>
  </si>
  <si>
    <t>GBP (UK STERLING)</t>
  </si>
  <si>
    <t>GBP</t>
  </si>
  <si>
    <t>Belgium</t>
  </si>
  <si>
    <t>2. Target % of (re)development exposure</t>
  </si>
  <si>
    <t xml:space="preserve">≤ 15% </t>
  </si>
  <si>
    <t>Albania</t>
  </si>
  <si>
    <t>Non Eurozone</t>
  </si>
  <si>
    <t>AL</t>
  </si>
  <si>
    <t>ALB</t>
  </si>
  <si>
    <t>Q2 2005</t>
  </si>
  <si>
    <t>200502</t>
  </si>
  <si>
    <t>Q2</t>
  </si>
  <si>
    <t>Anlagestiftung</t>
  </si>
  <si>
    <t>Core &gt; 40%</t>
  </si>
  <si>
    <t>USD (US DOLLAR)</t>
  </si>
  <si>
    <t>USD</t>
  </si>
  <si>
    <t>Estonia</t>
  </si>
  <si>
    <t>3. Maximum LTV</t>
  </si>
  <si>
    <t>Algeria</t>
  </si>
  <si>
    <t>Northern Africa</t>
  </si>
  <si>
    <t>Africa</t>
  </si>
  <si>
    <t>DZ</t>
  </si>
  <si>
    <t>DZA</t>
  </si>
  <si>
    <t>Q3 2005</t>
  </si>
  <si>
    <t>200503</t>
  </si>
  <si>
    <t>Q3</t>
  </si>
  <si>
    <t>Common Investment Fund</t>
  </si>
  <si>
    <t>Data</t>
  </si>
  <si>
    <t>Value Added</t>
  </si>
  <si>
    <t>AUS (AUSTRALIAN DOLLAR)</t>
  </si>
  <si>
    <t>AUS</t>
  </si>
  <si>
    <t>Finland</t>
  </si>
  <si>
    <t xml:space="preserve">&gt; 40% </t>
  </si>
  <si>
    <t>American Samoa</t>
  </si>
  <si>
    <t>Oceania</t>
  </si>
  <si>
    <t>Asia</t>
  </si>
  <si>
    <t>AS</t>
  </si>
  <si>
    <t>ASM</t>
  </si>
  <si>
    <t>Q4 2005</t>
  </si>
  <si>
    <t>200504</t>
  </si>
  <si>
    <t>Q4</t>
  </si>
  <si>
    <t xml:space="preserve">Corporate </t>
  </si>
  <si>
    <t>Preliminary</t>
  </si>
  <si>
    <t>Opportunity</t>
  </si>
  <si>
    <t>BRL (BRAZIL REAL)</t>
  </si>
  <si>
    <t>BRL</t>
  </si>
  <si>
    <t>France</t>
  </si>
  <si>
    <t>Max value:</t>
  </si>
  <si>
    <t>Andorra</t>
  </si>
  <si>
    <t>AD</t>
  </si>
  <si>
    <t>AND</t>
  </si>
  <si>
    <t>FY 2005</t>
  </si>
  <si>
    <t>FY</t>
  </si>
  <si>
    <t>CV</t>
  </si>
  <si>
    <t>Final</t>
  </si>
  <si>
    <t>CAD (CANADIAN DOLLAR)</t>
  </si>
  <si>
    <t>CAD</t>
  </si>
  <si>
    <t>Germany</t>
  </si>
  <si>
    <t>SCPb</t>
  </si>
  <si>
    <t>Angola</t>
  </si>
  <si>
    <t>Sub Saharan Africa</t>
  </si>
  <si>
    <t>AO</t>
  </si>
  <si>
    <t>AGO</t>
  </si>
  <si>
    <t>YTD 2005</t>
  </si>
  <si>
    <t>YTD</t>
  </si>
  <si>
    <t>Dutch N.V.</t>
  </si>
  <si>
    <t>Final &amp; Audited</t>
  </si>
  <si>
    <t>CHF (SWISS FRANC)</t>
  </si>
  <si>
    <t>CHF</t>
  </si>
  <si>
    <t>Greece</t>
  </si>
  <si>
    <t>4. Target return derived from income</t>
  </si>
  <si>
    <t>Anguilla</t>
  </si>
  <si>
    <t>Americas</t>
  </si>
  <si>
    <t>AI</t>
  </si>
  <si>
    <t>AIA</t>
  </si>
  <si>
    <t>Q1 2006</t>
  </si>
  <si>
    <t>200601</t>
  </si>
  <si>
    <t>FCP</t>
  </si>
  <si>
    <t>CNY (YUAN RENMINBI)</t>
  </si>
  <si>
    <t>CNY</t>
  </si>
  <si>
    <t>Ireland</t>
  </si>
  <si>
    <t xml:space="preserve">≤ 5% </t>
  </si>
  <si>
    <t>Antarctica</t>
  </si>
  <si>
    <t>AQ</t>
  </si>
  <si>
    <t>ATA</t>
  </si>
  <si>
    <t>Q2 2006</t>
  </si>
  <si>
    <t>200602</t>
  </si>
  <si>
    <t>FGR</t>
  </si>
  <si>
    <t>Yes/No</t>
  </si>
  <si>
    <t>CZK (CZECH KORUNA)</t>
  </si>
  <si>
    <t>CZK</t>
  </si>
  <si>
    <t>Italy</t>
  </si>
  <si>
    <t>Final Style:</t>
  </si>
  <si>
    <t xml:space="preserve">&gt; 5 - ≤ 25% </t>
  </si>
  <si>
    <t>Antigua and Barbuda</t>
  </si>
  <si>
    <t>ATG</t>
  </si>
  <si>
    <t>Q3 2006</t>
  </si>
  <si>
    <t>200603</t>
  </si>
  <si>
    <t>German KAG</t>
  </si>
  <si>
    <t>Yes</t>
  </si>
  <si>
    <t>DKK (DANISH KRONE)</t>
  </si>
  <si>
    <t>DKK</t>
  </si>
  <si>
    <t>Luxembourg</t>
  </si>
  <si>
    <t xml:space="preserve">&gt; 25% </t>
  </si>
  <si>
    <t>Argentina</t>
  </si>
  <si>
    <t>AR</t>
  </si>
  <si>
    <t>ARG</t>
  </si>
  <si>
    <t>Q4 2006</t>
  </si>
  <si>
    <t>200604</t>
  </si>
  <si>
    <t>Investment Company</t>
  </si>
  <si>
    <t>No</t>
  </si>
  <si>
    <t>EGP (EGYPTIAN POUND)</t>
  </si>
  <si>
    <t>EGP</t>
  </si>
  <si>
    <t>Netherlands</t>
  </si>
  <si>
    <t>Armenia</t>
  </si>
  <si>
    <t>AM</t>
  </si>
  <si>
    <t>ARM</t>
  </si>
  <si>
    <t>FY 2006</t>
  </si>
  <si>
    <t>Investment Fund</t>
  </si>
  <si>
    <t>HKD (HONGKONG DOLLAR)</t>
  </si>
  <si>
    <t>HKD</t>
  </si>
  <si>
    <t>Portugal</t>
  </si>
  <si>
    <t>SCPc</t>
  </si>
  <si>
    <t>Aruba</t>
  </si>
  <si>
    <t>AW</t>
  </si>
  <si>
    <t>ABW</t>
  </si>
  <si>
    <t>YTD 2006</t>
  </si>
  <si>
    <t>Irish QIF</t>
  </si>
  <si>
    <t>Net/Gross</t>
  </si>
  <si>
    <t>IDR (INDONES. RUPIAH)</t>
  </si>
  <si>
    <t>IDR</t>
  </si>
  <si>
    <t>Slovakia</t>
  </si>
  <si>
    <t>Australia</t>
  </si>
  <si>
    <t>AU</t>
  </si>
  <si>
    <t>Q1 2007</t>
  </si>
  <si>
    <t>200701</t>
  </si>
  <si>
    <t>Limited Liability Partnership</t>
  </si>
  <si>
    <t>Net</t>
  </si>
  <si>
    <t>INR (INDIAN RUPEE)</t>
  </si>
  <si>
    <t>INR</t>
  </si>
  <si>
    <t>Slovenia</t>
  </si>
  <si>
    <t>≥ 60%</t>
  </si>
  <si>
    <t>AT</t>
  </si>
  <si>
    <t>AUT</t>
  </si>
  <si>
    <t>Q2 2007</t>
  </si>
  <si>
    <t>200702</t>
  </si>
  <si>
    <t>Limited Partnership</t>
  </si>
  <si>
    <t>Gross</t>
  </si>
  <si>
    <t>JPY (JAPANESE YEN)</t>
  </si>
  <si>
    <t>JPY</t>
  </si>
  <si>
    <t>Spain</t>
  </si>
  <si>
    <t>N/A</t>
  </si>
  <si>
    <t>Azerbaijan</t>
  </si>
  <si>
    <t>AZ</t>
  </si>
  <si>
    <t>AZE</t>
  </si>
  <si>
    <t>Q3 2007</t>
  </si>
  <si>
    <t>200703</t>
  </si>
  <si>
    <t>Luxembourg SICAV</t>
  </si>
  <si>
    <t>KHR (CAMBODIA RIEL)</t>
  </si>
  <si>
    <t>KHR</t>
  </si>
  <si>
    <t>Bulgaria</t>
  </si>
  <si>
    <t>Bahamas</t>
  </si>
  <si>
    <t>BS</t>
  </si>
  <si>
    <t>BHS</t>
  </si>
  <si>
    <t>Q4 2007</t>
  </si>
  <si>
    <t>200704</t>
  </si>
  <si>
    <t>Luxembourg unregulated vehicle</t>
  </si>
  <si>
    <t>KRW (KOREAN (S) WON)</t>
  </si>
  <si>
    <t>KRW</t>
  </si>
  <si>
    <t>Czech Republic</t>
  </si>
  <si>
    <t>SCPd</t>
  </si>
  <si>
    <t>Bahrain</t>
  </si>
  <si>
    <t>Middle East</t>
  </si>
  <si>
    <t>BH</t>
  </si>
  <si>
    <t>BHR</t>
  </si>
  <si>
    <t>FY 2007</t>
  </si>
  <si>
    <t>Managed Fund</t>
  </si>
  <si>
    <t>KWD (KUWAITI DINAR)</t>
  </si>
  <si>
    <t>KWD</t>
  </si>
  <si>
    <t>Denmark</t>
  </si>
  <si>
    <t>Bangladesh</t>
  </si>
  <si>
    <t>BD</t>
  </si>
  <si>
    <t>BGD</t>
  </si>
  <si>
    <t>YTD 2007</t>
  </si>
  <si>
    <t>Marchandis de Biens</t>
  </si>
  <si>
    <t>MMK (MYANMAR KYAT)</t>
  </si>
  <si>
    <t>MMK</t>
  </si>
  <si>
    <t>Hungary</t>
  </si>
  <si>
    <t xml:space="preserve">≤ 40% </t>
  </si>
  <si>
    <t>Barbados</t>
  </si>
  <si>
    <t>BB</t>
  </si>
  <si>
    <t>BRB</t>
  </si>
  <si>
    <t>Q1 2008</t>
  </si>
  <si>
    <t>200801</t>
  </si>
  <si>
    <t>Part II UCI</t>
  </si>
  <si>
    <t>MOP (MACAU PATACA)</t>
  </si>
  <si>
    <t>MOP</t>
  </si>
  <si>
    <t>Latvia</t>
  </si>
  <si>
    <t>Belarus</t>
  </si>
  <si>
    <t>BY</t>
  </si>
  <si>
    <t>BLR</t>
  </si>
  <si>
    <t>Q2 2008</t>
  </si>
  <si>
    <t>200802</t>
  </si>
  <si>
    <t>Property unit trust</t>
  </si>
  <si>
    <t>MUR (MAURITIUS RUPEE)</t>
  </si>
  <si>
    <t>MUR</t>
  </si>
  <si>
    <t>Lithuania</t>
  </si>
  <si>
    <t xml:space="preserve">&gt; 40% - ≤ 60% </t>
  </si>
  <si>
    <t>BE</t>
  </si>
  <si>
    <t>BEL</t>
  </si>
  <si>
    <t>Q3 2008</t>
  </si>
  <si>
    <t>200803</t>
  </si>
  <si>
    <t>Real Estate Collective Investment Products</t>
  </si>
  <si>
    <t>MXN (MEXICAN NEW)</t>
  </si>
  <si>
    <t>MXN</t>
  </si>
  <si>
    <t>Norway</t>
  </si>
  <si>
    <t xml:space="preserve">&gt; 60% </t>
  </si>
  <si>
    <t>Belize</t>
  </si>
  <si>
    <t>BZ</t>
  </si>
  <si>
    <t>BLZ</t>
  </si>
  <si>
    <t>Q4 2008</t>
  </si>
  <si>
    <t>200804</t>
  </si>
  <si>
    <t>Real Estate Company</t>
  </si>
  <si>
    <t>MYR (RINGGIT MALAYSIA)</t>
  </si>
  <si>
    <t>MYR</t>
  </si>
  <si>
    <t>Poland</t>
  </si>
  <si>
    <t>Benin</t>
  </si>
  <si>
    <t>BJ</t>
  </si>
  <si>
    <t>BEN</t>
  </si>
  <si>
    <t>FY 2008</t>
  </si>
  <si>
    <t>Real Estate Fund</t>
  </si>
  <si>
    <t>NOK (NORWEGIAN KRONE)</t>
  </si>
  <si>
    <t>NOK</t>
  </si>
  <si>
    <t>Romania</t>
  </si>
  <si>
    <t>Bermuda</t>
  </si>
  <si>
    <t>BM</t>
  </si>
  <si>
    <t>BMU</t>
  </si>
  <si>
    <t>YTD 2008</t>
  </si>
  <si>
    <t>REIT</t>
  </si>
  <si>
    <t>NZD (NEW ZEALAND DOLLAR)</t>
  </si>
  <si>
    <t>NZD</t>
  </si>
  <si>
    <t>Russia</t>
  </si>
  <si>
    <t>Bhutan</t>
  </si>
  <si>
    <t>BT</t>
  </si>
  <si>
    <t>BTN</t>
  </si>
  <si>
    <t>Q1 2009</t>
  </si>
  <si>
    <t>200901</t>
  </si>
  <si>
    <t>SCI</t>
  </si>
  <si>
    <t>PHP (PHILIPPINE PESO)</t>
  </si>
  <si>
    <t>PHP</t>
  </si>
  <si>
    <t>Sweden</t>
  </si>
  <si>
    <t>Bolivia</t>
  </si>
  <si>
    <t>BO</t>
  </si>
  <si>
    <t>BOL</t>
  </si>
  <si>
    <t>Q2 2009</t>
  </si>
  <si>
    <t>200902</t>
  </si>
  <si>
    <t>SCPI</t>
  </si>
  <si>
    <t>PKR (PAKISTAN RUPEE)</t>
  </si>
  <si>
    <t>PKR</t>
  </si>
  <si>
    <t>Switzerland</t>
  </si>
  <si>
    <t>Bosnia and Herzegovina</t>
  </si>
  <si>
    <t>BA</t>
  </si>
  <si>
    <t>BIH</t>
  </si>
  <si>
    <t>Q3 2009</t>
  </si>
  <si>
    <t>200903</t>
  </si>
  <si>
    <t>SICAV</t>
  </si>
  <si>
    <t>PTE (PORTUGUE ESCUDO)</t>
  </si>
  <si>
    <t>PTE</t>
  </si>
  <si>
    <t>Turkey</t>
  </si>
  <si>
    <t>Botswana</t>
  </si>
  <si>
    <t>BW</t>
  </si>
  <si>
    <t>BWA</t>
  </si>
  <si>
    <t>Q4 2009</t>
  </si>
  <si>
    <t>200904</t>
  </si>
  <si>
    <t>SICAV-SIF</t>
  </si>
  <si>
    <t>RUB (RUSSIAN RUBLE)</t>
  </si>
  <si>
    <t>RUB</t>
  </si>
  <si>
    <t>United Kingdom</t>
  </si>
  <si>
    <t>Bouvet Island</t>
  </si>
  <si>
    <t>BV</t>
  </si>
  <si>
    <t>BVT</t>
  </si>
  <si>
    <t>FY 2009</t>
  </si>
  <si>
    <t>SICAR</t>
  </si>
  <si>
    <t>SEK (SWEDISH KRONA)</t>
  </si>
  <si>
    <t>SEK</t>
  </si>
  <si>
    <t>Other Europe</t>
  </si>
  <si>
    <t>Brazil</t>
  </si>
  <si>
    <t>BR</t>
  </si>
  <si>
    <t>BRA</t>
  </si>
  <si>
    <t>YTD 2009</t>
  </si>
  <si>
    <t>SIF</t>
  </si>
  <si>
    <t>SGD (SINGAPORE DOLLAR)</t>
  </si>
  <si>
    <t>SGD</t>
  </si>
  <si>
    <t>British Virgin Islands</t>
  </si>
  <si>
    <t>VG</t>
  </si>
  <si>
    <t>VGB</t>
  </si>
  <si>
    <t>Q1 2010</t>
  </si>
  <si>
    <t>201001</t>
  </si>
  <si>
    <t>SOPARFI</t>
  </si>
  <si>
    <t>THB (THAI BAHT)</t>
  </si>
  <si>
    <t>THB</t>
  </si>
  <si>
    <t>Cambodia</t>
  </si>
  <si>
    <t>Brunei Darussalam</t>
  </si>
  <si>
    <t>BN</t>
  </si>
  <si>
    <t>BRN</t>
  </si>
  <si>
    <t>Q2 2010</t>
  </si>
  <si>
    <t>201002</t>
  </si>
  <si>
    <t>Societe Anonyme</t>
  </si>
  <si>
    <t>TRL (TURKISH LIRA)</t>
  </si>
  <si>
    <t>TRL</t>
  </si>
  <si>
    <t>China</t>
  </si>
  <si>
    <t>BG</t>
  </si>
  <si>
    <t>BGR</t>
  </si>
  <si>
    <t>Q3 2010</t>
  </si>
  <si>
    <t>201003</t>
  </si>
  <si>
    <t>Special Fund</t>
  </si>
  <si>
    <t>TWD (NEW TAIWAN $)</t>
  </si>
  <si>
    <t>TWD</t>
  </si>
  <si>
    <t>Hong Kong</t>
  </si>
  <si>
    <t>Burkina Faso</t>
  </si>
  <si>
    <t>BF</t>
  </si>
  <si>
    <t>BFA</t>
  </si>
  <si>
    <t>Q4 2010</t>
  </si>
  <si>
    <t>201004</t>
  </si>
  <si>
    <t>SPPICAV</t>
  </si>
  <si>
    <t>VND (VIETNAMESE DONG)</t>
  </si>
  <si>
    <t>VND</t>
  </si>
  <si>
    <t>India</t>
  </si>
  <si>
    <t>Burundi</t>
  </si>
  <si>
    <t>BI</t>
  </si>
  <si>
    <t>BDI</t>
  </si>
  <si>
    <t>FY 2010</t>
  </si>
  <si>
    <t>Unit Trust</t>
  </si>
  <si>
    <t>Indonesia</t>
  </si>
  <si>
    <t>KH</t>
  </si>
  <si>
    <t>KHM</t>
  </si>
  <si>
    <t>FY 2020</t>
  </si>
  <si>
    <t>Other, please specify in the comment box.</t>
  </si>
  <si>
    <t>Japan</t>
  </si>
  <si>
    <t>Cameroon</t>
  </si>
  <si>
    <t>CM</t>
  </si>
  <si>
    <t>CMR</t>
  </si>
  <si>
    <t>YTD 2010</t>
  </si>
  <si>
    <t>Macau</t>
  </si>
  <si>
    <t>Canada</t>
  </si>
  <si>
    <t>CA</t>
  </si>
  <si>
    <t>CAN</t>
  </si>
  <si>
    <t>Q1 2011</t>
  </si>
  <si>
    <t>201101</t>
  </si>
  <si>
    <t>Style</t>
  </si>
  <si>
    <t>Malaysia</t>
  </si>
  <si>
    <t>Cape Verde</t>
  </si>
  <si>
    <t>CPV</t>
  </si>
  <si>
    <t>Q2 2011</t>
  </si>
  <si>
    <t>201102</t>
  </si>
  <si>
    <t>Core</t>
  </si>
  <si>
    <t>New Zealand</t>
  </si>
  <si>
    <t>Cayman Islands</t>
  </si>
  <si>
    <t>KY</t>
  </si>
  <si>
    <t>CYM</t>
  </si>
  <si>
    <t>Q3 2011</t>
  </si>
  <si>
    <t>201103</t>
  </si>
  <si>
    <t>Philippines</t>
  </si>
  <si>
    <t>Central African Republic</t>
  </si>
  <si>
    <t>CF</t>
  </si>
  <si>
    <t>CAF</t>
  </si>
  <si>
    <t>Q4 2011</t>
  </si>
  <si>
    <t>201104</t>
  </si>
  <si>
    <t xml:space="preserve">Opportunity </t>
  </si>
  <si>
    <t>Singapore</t>
  </si>
  <si>
    <t>Chad</t>
  </si>
  <si>
    <t>TD</t>
  </si>
  <si>
    <t>TCD</t>
  </si>
  <si>
    <t>FY 2011</t>
  </si>
  <si>
    <t>South Korea</t>
  </si>
  <si>
    <t>Chile</t>
  </si>
  <si>
    <t>CL</t>
  </si>
  <si>
    <t>CHL</t>
  </si>
  <si>
    <t>YTD 2011</t>
  </si>
  <si>
    <t>Thailand</t>
  </si>
  <si>
    <t>CN</t>
  </si>
  <si>
    <t>CHN</t>
  </si>
  <si>
    <t>Q1 2012</t>
  </si>
  <si>
    <t>201201</t>
  </si>
  <si>
    <t>Unit of Area Measurement</t>
  </si>
  <si>
    <t>Vietnam</t>
  </si>
  <si>
    <t>Christmas Island</t>
  </si>
  <si>
    <t>CX</t>
  </si>
  <si>
    <t>CXR</t>
  </si>
  <si>
    <t>Q2 2012</t>
  </si>
  <si>
    <t>201202</t>
  </si>
  <si>
    <t>SqF</t>
  </si>
  <si>
    <t>Other Asia</t>
  </si>
  <si>
    <t>Cocos (Keeling) Islands</t>
  </si>
  <si>
    <t>CC</t>
  </si>
  <si>
    <t>CCK</t>
  </si>
  <si>
    <t>Q3 2012</t>
  </si>
  <si>
    <t>201203</t>
  </si>
  <si>
    <t>SqM</t>
  </si>
  <si>
    <t xml:space="preserve">North East </t>
  </si>
  <si>
    <t>Colombia</t>
  </si>
  <si>
    <t>CO</t>
  </si>
  <si>
    <t>COL</t>
  </si>
  <si>
    <t>Q4 2012</t>
  </si>
  <si>
    <t>201204</t>
  </si>
  <si>
    <t>mu</t>
  </si>
  <si>
    <t>Mid East</t>
  </si>
  <si>
    <t>Comoros, Union of the</t>
  </si>
  <si>
    <t>KM</t>
  </si>
  <si>
    <t>COM</t>
  </si>
  <si>
    <t>FY 2012</t>
  </si>
  <si>
    <t>ping</t>
  </si>
  <si>
    <t>South East</t>
  </si>
  <si>
    <t>Congo</t>
  </si>
  <si>
    <t>CD</t>
  </si>
  <si>
    <t>COD</t>
  </si>
  <si>
    <t>YTD 2012</t>
  </si>
  <si>
    <t>pyung</t>
  </si>
  <si>
    <t>South West</t>
  </si>
  <si>
    <t>CG</t>
  </si>
  <si>
    <t>COG</t>
  </si>
  <si>
    <t>Q1 2013</t>
  </si>
  <si>
    <t>201301</t>
  </si>
  <si>
    <t>tsubo</t>
  </si>
  <si>
    <t>Mountain</t>
  </si>
  <si>
    <t>Cook Islands</t>
  </si>
  <si>
    <t>CK</t>
  </si>
  <si>
    <t>COK</t>
  </si>
  <si>
    <t>Q2 2013</t>
  </si>
  <si>
    <t>201302</t>
  </si>
  <si>
    <t>Pacific</t>
  </si>
  <si>
    <t>Costa Rica</t>
  </si>
  <si>
    <t>CR</t>
  </si>
  <si>
    <t>CRI</t>
  </si>
  <si>
    <t>Q3 2013</t>
  </si>
  <si>
    <t>201303</t>
  </si>
  <si>
    <t>West North Central</t>
  </si>
  <si>
    <t>Cote D'Ivoire</t>
  </si>
  <si>
    <t>CI</t>
  </si>
  <si>
    <t>CIV</t>
  </si>
  <si>
    <t>Q4 2013</t>
  </si>
  <si>
    <t>201304</t>
  </si>
  <si>
    <t>East North Central</t>
  </si>
  <si>
    <t>Croatia</t>
  </si>
  <si>
    <t>HR</t>
  </si>
  <si>
    <t>HRV</t>
  </si>
  <si>
    <t>FY 2013</t>
  </si>
  <si>
    <t>IFRS-EU</t>
  </si>
  <si>
    <t>Cuba</t>
  </si>
  <si>
    <t>CU</t>
  </si>
  <si>
    <t>CUB</t>
  </si>
  <si>
    <t>YTD 2013</t>
  </si>
  <si>
    <t>IFRS-Other</t>
  </si>
  <si>
    <t>Mexico</t>
  </si>
  <si>
    <t>Cyprus</t>
  </si>
  <si>
    <t>CY</t>
  </si>
  <si>
    <t>CYP</t>
  </si>
  <si>
    <t>Q1 2014</t>
  </si>
  <si>
    <t>201401</t>
  </si>
  <si>
    <t>Dutch GAAP</t>
  </si>
  <si>
    <t>Central America</t>
  </si>
  <si>
    <t>CZ</t>
  </si>
  <si>
    <t>CZE</t>
  </si>
  <si>
    <t>Q2 2014</t>
  </si>
  <si>
    <t>201402</t>
  </si>
  <si>
    <t>French GAAP</t>
  </si>
  <si>
    <t>DK</t>
  </si>
  <si>
    <t>DNK</t>
  </si>
  <si>
    <t>Q3 2014</t>
  </si>
  <si>
    <t>201403</t>
  </si>
  <si>
    <t>German GAAP</t>
  </si>
  <si>
    <t>Djibouti</t>
  </si>
  <si>
    <t>DJ</t>
  </si>
  <si>
    <t>DJI</t>
  </si>
  <si>
    <t>Q4 2014</t>
  </si>
  <si>
    <t>201404</t>
  </si>
  <si>
    <t>Italian GAAP</t>
  </si>
  <si>
    <t>Peru</t>
  </si>
  <si>
    <t>Dominica</t>
  </si>
  <si>
    <t>DM</t>
  </si>
  <si>
    <t>DMA</t>
  </si>
  <si>
    <t>FY 2014</t>
  </si>
  <si>
    <t>Jersey GAAP</t>
  </si>
  <si>
    <t>Other South America</t>
  </si>
  <si>
    <t>Dominican Republic</t>
  </si>
  <si>
    <t>DO</t>
  </si>
  <si>
    <t>DOM</t>
  </si>
  <si>
    <t>YTD 2014</t>
  </si>
  <si>
    <t>Luxembourg GAAP</t>
  </si>
  <si>
    <t>Ecuador</t>
  </si>
  <si>
    <t>EC</t>
  </si>
  <si>
    <t>ECU</t>
  </si>
  <si>
    <t>Q1 2015</t>
  </si>
  <si>
    <t>201501</t>
  </si>
  <si>
    <t>UK GAAP</t>
  </si>
  <si>
    <t>Egypt</t>
  </si>
  <si>
    <t>EG</t>
  </si>
  <si>
    <t>EGY</t>
  </si>
  <si>
    <t>Q2 2015</t>
  </si>
  <si>
    <t>201502</t>
  </si>
  <si>
    <t>US GAAP</t>
  </si>
  <si>
    <t>El Salvador</t>
  </si>
  <si>
    <t>SV</t>
  </si>
  <si>
    <t>SLV</t>
  </si>
  <si>
    <t>Q3 2015</t>
  </si>
  <si>
    <t>201503</t>
  </si>
  <si>
    <t>Other (specify in comments)</t>
  </si>
  <si>
    <t>Equatorial Guinea</t>
  </si>
  <si>
    <t>GQ</t>
  </si>
  <si>
    <t>GNQ</t>
  </si>
  <si>
    <t>Q4 2015</t>
  </si>
  <si>
    <t>201504</t>
  </si>
  <si>
    <t>Vehicle specific accounting standard</t>
  </si>
  <si>
    <t>Eritrea</t>
  </si>
  <si>
    <t>ER</t>
  </si>
  <si>
    <t>ERI</t>
  </si>
  <si>
    <t>FY 2015</t>
  </si>
  <si>
    <t>EE</t>
  </si>
  <si>
    <t>EST</t>
  </si>
  <si>
    <t>YTD 2015</t>
  </si>
  <si>
    <t>Ethiopia</t>
  </si>
  <si>
    <t>ET</t>
  </si>
  <si>
    <t>ETH</t>
  </si>
  <si>
    <t>Q1 2016</t>
  </si>
  <si>
    <t>201601</t>
  </si>
  <si>
    <t>Faeroe Islands</t>
  </si>
  <si>
    <t>FO</t>
  </si>
  <si>
    <t>FRO</t>
  </si>
  <si>
    <t>Q2 2016</t>
  </si>
  <si>
    <t>201602</t>
  </si>
  <si>
    <t>Falkland Islands</t>
  </si>
  <si>
    <t>FK</t>
  </si>
  <si>
    <t>FLK</t>
  </si>
  <si>
    <t>Q3 2016</t>
  </si>
  <si>
    <t>201603</t>
  </si>
  <si>
    <t>Fiji the Fiji Islands</t>
  </si>
  <si>
    <t>FJ</t>
  </si>
  <si>
    <t>FJI</t>
  </si>
  <si>
    <t>Q4 2016</t>
  </si>
  <si>
    <t>201604</t>
  </si>
  <si>
    <t>FI</t>
  </si>
  <si>
    <t>FIN</t>
  </si>
  <si>
    <t>FY 2016</t>
  </si>
  <si>
    <t>FR</t>
  </si>
  <si>
    <t>FRA</t>
  </si>
  <si>
    <t>YTD 2016</t>
  </si>
  <si>
    <t>French Guiana</t>
  </si>
  <si>
    <t>GF</t>
  </si>
  <si>
    <t>GUF</t>
  </si>
  <si>
    <t>Q1 2017</t>
  </si>
  <si>
    <t>201701</t>
  </si>
  <si>
    <t>French Polynesia</t>
  </si>
  <si>
    <t>PF</t>
  </si>
  <si>
    <t>PYF</t>
  </si>
  <si>
    <t>Q2 2017</t>
  </si>
  <si>
    <t>201702</t>
  </si>
  <si>
    <t>French Southern Territories</t>
  </si>
  <si>
    <t>TF</t>
  </si>
  <si>
    <t>ATF</t>
  </si>
  <si>
    <t>Q3 2017</t>
  </si>
  <si>
    <t>201703</t>
  </si>
  <si>
    <t>Gabon</t>
  </si>
  <si>
    <t>GA</t>
  </si>
  <si>
    <t>GAB</t>
  </si>
  <si>
    <t>Q4 2017</t>
  </si>
  <si>
    <t>201704</t>
  </si>
  <si>
    <t>Gambia the</t>
  </si>
  <si>
    <t>GM</t>
  </si>
  <si>
    <t>GMB</t>
  </si>
  <si>
    <t>FY 2017</t>
  </si>
  <si>
    <t>Georgia</t>
  </si>
  <si>
    <t>GE</t>
  </si>
  <si>
    <t>GEO</t>
  </si>
  <si>
    <t>YTD 2017</t>
  </si>
  <si>
    <t>DE</t>
  </si>
  <si>
    <t>DEU</t>
  </si>
  <si>
    <t>Q1 2018</t>
  </si>
  <si>
    <t>Ghana</t>
  </si>
  <si>
    <t>GH</t>
  </si>
  <si>
    <t>GHA</t>
  </si>
  <si>
    <t>Q2 2018</t>
  </si>
  <si>
    <t>Gibraltar</t>
  </si>
  <si>
    <t>GI</t>
  </si>
  <si>
    <t>GIB</t>
  </si>
  <si>
    <t>Q3 2018</t>
  </si>
  <si>
    <t>GR</t>
  </si>
  <si>
    <t>GRC</t>
  </si>
  <si>
    <t>Q4 2018</t>
  </si>
  <si>
    <t>Greenland</t>
  </si>
  <si>
    <t>GL</t>
  </si>
  <si>
    <t>GRL</t>
  </si>
  <si>
    <t>FY 2018</t>
  </si>
  <si>
    <t>Grenada</t>
  </si>
  <si>
    <t>GD</t>
  </si>
  <si>
    <t>GRD</t>
  </si>
  <si>
    <t>YTD 2018</t>
  </si>
  <si>
    <t>Guadaloupe</t>
  </si>
  <si>
    <t>GP</t>
  </si>
  <si>
    <t>GLP</t>
  </si>
  <si>
    <t>Q1 2019</t>
  </si>
  <si>
    <t>Guam</t>
  </si>
  <si>
    <t>GU</t>
  </si>
  <si>
    <t>GUM</t>
  </si>
  <si>
    <t>Q2 2019</t>
  </si>
  <si>
    <t>Guatemala</t>
  </si>
  <si>
    <t>GT</t>
  </si>
  <si>
    <t>GTM</t>
  </si>
  <si>
    <t>Q3 2019</t>
  </si>
  <si>
    <t>Guernsey</t>
  </si>
  <si>
    <t>GG</t>
  </si>
  <si>
    <t>GGY</t>
  </si>
  <si>
    <t>Q4 2019</t>
  </si>
  <si>
    <t>Guinea</t>
  </si>
  <si>
    <t>GN</t>
  </si>
  <si>
    <t>GIN</t>
  </si>
  <si>
    <t>FY 2019</t>
  </si>
  <si>
    <t>Guinea-Bissau</t>
  </si>
  <si>
    <t>GW</t>
  </si>
  <si>
    <t>GNB</t>
  </si>
  <si>
    <t>YTD 2019</t>
  </si>
  <si>
    <t>Guyana</t>
  </si>
  <si>
    <t>GY</t>
  </si>
  <si>
    <t>GUY</t>
  </si>
  <si>
    <t>Q1 2020</t>
  </si>
  <si>
    <t>Haiti</t>
  </si>
  <si>
    <t>HT</t>
  </si>
  <si>
    <t>HTI</t>
  </si>
  <si>
    <t>Q2 2020</t>
  </si>
  <si>
    <t>Heard and McDonald Islands</t>
  </si>
  <si>
    <t>HM</t>
  </si>
  <si>
    <t>HMD</t>
  </si>
  <si>
    <t>Q3 2020</t>
  </si>
  <si>
    <t>Holy See (Vatican City State)</t>
  </si>
  <si>
    <t>VA</t>
  </si>
  <si>
    <t>VAT</t>
  </si>
  <si>
    <t>Q4 2020</t>
  </si>
  <si>
    <t>Honduras</t>
  </si>
  <si>
    <t>HN</t>
  </si>
  <si>
    <t>HND</t>
  </si>
  <si>
    <t>HK</t>
  </si>
  <si>
    <t>HKG</t>
  </si>
  <si>
    <t>YTD 2020</t>
  </si>
  <si>
    <t>HU</t>
  </si>
  <si>
    <t>HUN</t>
  </si>
  <si>
    <t>Q1 2021</t>
  </si>
  <si>
    <t>Iceland</t>
  </si>
  <si>
    <t>IS</t>
  </si>
  <si>
    <t>ISL</t>
  </si>
  <si>
    <t>Q2 2021</t>
  </si>
  <si>
    <t>IN</t>
  </si>
  <si>
    <t>IND</t>
  </si>
  <si>
    <t>Q3 2021</t>
  </si>
  <si>
    <t>IDN</t>
  </si>
  <si>
    <t>Q4 2021</t>
  </si>
  <si>
    <t>Iran</t>
  </si>
  <si>
    <t>IR</t>
  </si>
  <si>
    <t>IRN</t>
  </si>
  <si>
    <t>FY 2021</t>
  </si>
  <si>
    <t>Iraq</t>
  </si>
  <si>
    <t>IQ</t>
  </si>
  <si>
    <t>IRQ</t>
  </si>
  <si>
    <t>YTD 2021</t>
  </si>
  <si>
    <t>IE</t>
  </si>
  <si>
    <t>IRL</t>
  </si>
  <si>
    <t>Q1 2022</t>
  </si>
  <si>
    <t>Israel</t>
  </si>
  <si>
    <t>IL</t>
  </si>
  <si>
    <t>ISR</t>
  </si>
  <si>
    <t>Q2 2022</t>
  </si>
  <si>
    <t>IT</t>
  </si>
  <si>
    <t>ITA</t>
  </si>
  <si>
    <t>Q3 2022</t>
  </si>
  <si>
    <t>Jamaica</t>
  </si>
  <si>
    <t>JM</t>
  </si>
  <si>
    <t>JAM</t>
  </si>
  <si>
    <t>Q4 2022</t>
  </si>
  <si>
    <t>JP</t>
  </si>
  <si>
    <t>JPN</t>
  </si>
  <si>
    <t>FY 2022</t>
  </si>
  <si>
    <t>Jersey</t>
  </si>
  <si>
    <t>JE</t>
  </si>
  <si>
    <t>JEY</t>
  </si>
  <si>
    <t>YTD 2022</t>
  </si>
  <si>
    <t>Jordan</t>
  </si>
  <si>
    <t>JO</t>
  </si>
  <si>
    <t>JOR</t>
  </si>
  <si>
    <t>Q1 2023</t>
  </si>
  <si>
    <t>Kazakhstan</t>
  </si>
  <si>
    <t>KZ</t>
  </si>
  <si>
    <t>KAZ</t>
  </si>
  <si>
    <t>Q2 2023</t>
  </si>
  <si>
    <t>Kenya</t>
  </si>
  <si>
    <t>KE</t>
  </si>
  <si>
    <t>KEN</t>
  </si>
  <si>
    <t>Q3 2023</t>
  </si>
  <si>
    <t>Kiribati</t>
  </si>
  <si>
    <t>KI</t>
  </si>
  <si>
    <t>KIR</t>
  </si>
  <si>
    <t>Q4 2023</t>
  </si>
  <si>
    <t>Korea</t>
  </si>
  <si>
    <t>KR</t>
  </si>
  <si>
    <t>KOR</t>
  </si>
  <si>
    <t>FY 2023</t>
  </si>
  <si>
    <t>Kuwait</t>
  </si>
  <si>
    <t>KW</t>
  </si>
  <si>
    <t>KWT</t>
  </si>
  <si>
    <t>YTD 2023</t>
  </si>
  <si>
    <t>Kyrgyz Republic</t>
  </si>
  <si>
    <t>KG</t>
  </si>
  <si>
    <t>KGZ</t>
  </si>
  <si>
    <t>Q1 2024</t>
  </si>
  <si>
    <t>Lao</t>
  </si>
  <si>
    <t>LA</t>
  </si>
  <si>
    <t>LAO</t>
  </si>
  <si>
    <t>Q2 2024</t>
  </si>
  <si>
    <t>LV</t>
  </si>
  <si>
    <t>LVA</t>
  </si>
  <si>
    <t>Q3 2024</t>
  </si>
  <si>
    <t>Lebanon</t>
  </si>
  <si>
    <t>LB</t>
  </si>
  <si>
    <t>LBN</t>
  </si>
  <si>
    <t>Q4 2024</t>
  </si>
  <si>
    <t>Lesotho</t>
  </si>
  <si>
    <t>LS</t>
  </si>
  <si>
    <t>LSO</t>
  </si>
  <si>
    <t>FY 2024</t>
  </si>
  <si>
    <t>Liberia</t>
  </si>
  <si>
    <t>LR</t>
  </si>
  <si>
    <t>LBR</t>
  </si>
  <si>
    <t>YTD 2024</t>
  </si>
  <si>
    <t>Libyan Arab Jamahiriya</t>
  </si>
  <si>
    <t>LY</t>
  </si>
  <si>
    <t>LBY</t>
  </si>
  <si>
    <t>Q1 2025</t>
  </si>
  <si>
    <t>Liechtenstein</t>
  </si>
  <si>
    <t>LI</t>
  </si>
  <si>
    <t>LIE</t>
  </si>
  <si>
    <t>Q2 2025</t>
  </si>
  <si>
    <t>LT</t>
  </si>
  <si>
    <t>LTU</t>
  </si>
  <si>
    <t>Q3 2025</t>
  </si>
  <si>
    <t>LU</t>
  </si>
  <si>
    <t>LUX</t>
  </si>
  <si>
    <t>Q4 2025</t>
  </si>
  <si>
    <t>MO</t>
  </si>
  <si>
    <t>MAC</t>
  </si>
  <si>
    <t>FY 2025</t>
  </si>
  <si>
    <t>Macedonia</t>
  </si>
  <si>
    <t>MK</t>
  </si>
  <si>
    <t>MKD</t>
  </si>
  <si>
    <t>YTD 2025</t>
  </si>
  <si>
    <t>Madagascar</t>
  </si>
  <si>
    <t>MG</t>
  </si>
  <si>
    <t>MDG</t>
  </si>
  <si>
    <t>Not reported</t>
  </si>
  <si>
    <t>Malawi</t>
  </si>
  <si>
    <t>MW</t>
  </si>
  <si>
    <t>MWI</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</si>
  <si>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</si>
  <si>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</si>
  <si>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</si>
  <si>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</si>
  <si>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</si>
  <si>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</si>
  <si>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</si>
  <si>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</si>
  <si>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</si>
  <si>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</si>
  <si>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</si>
  <si>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</si>
  <si>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</si>
  <si>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</si>
  <si>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</si>
  <si>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</si>
  <si>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</si>
  <si>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</si>
  <si>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</si>
  <si>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</si>
  <si>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</si>
  <si>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</si>
  <si>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</si>
  <si>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</si>
  <si>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</si>
  <si>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</si>
  <si>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MX</t>
  </si>
  <si>
    <t>MEX</t>
  </si>
  <si>
    <t>Micronesia</t>
  </si>
  <si>
    <t>FM</t>
  </si>
  <si>
    <t>FSM</t>
  </si>
  <si>
    <t>Moldova</t>
  </si>
  <si>
    <t>MD</t>
  </si>
  <si>
    <t>MDA</t>
  </si>
  <si>
    <t>Monaco</t>
  </si>
  <si>
    <t>MC</t>
  </si>
  <si>
    <t>MCO</t>
  </si>
  <si>
    <t>Mongolia</t>
  </si>
  <si>
    <t>MN</t>
  </si>
  <si>
    <t>MNG</t>
  </si>
  <si>
    <t>Montserrat</t>
  </si>
  <si>
    <t>MS</t>
  </si>
  <si>
    <t>MSR</t>
  </si>
  <si>
    <t>Morocco</t>
  </si>
  <si>
    <t>MA</t>
  </si>
  <si>
    <t>MAR</t>
  </si>
  <si>
    <t>Mozambique</t>
  </si>
  <si>
    <t>MZ</t>
  </si>
  <si>
    <t>MOZ</t>
  </si>
  <si>
    <t>Myanmar</t>
  </si>
  <si>
    <t>MM</t>
  </si>
  <si>
    <t>MMR</t>
  </si>
  <si>
    <t>Namibia</t>
  </si>
  <si>
    <t>NA</t>
  </si>
  <si>
    <t>NAM</t>
  </si>
  <si>
    <t>Nauru</t>
  </si>
  <si>
    <t>NRU</t>
  </si>
  <si>
    <t>Nepal</t>
  </si>
  <si>
    <t>NP</t>
  </si>
  <si>
    <t>NPL</t>
  </si>
  <si>
    <t>NL</t>
  </si>
  <si>
    <t>NLD</t>
  </si>
  <si>
    <t>Netherlands Antilles</t>
  </si>
  <si>
    <t>AN</t>
  </si>
  <si>
    <t>ANT</t>
  </si>
  <si>
    <t>New Caledonia</t>
  </si>
  <si>
    <t>NC</t>
  </si>
  <si>
    <t>NCL</t>
  </si>
  <si>
    <t>NZ</t>
  </si>
  <si>
    <t>NZL</t>
  </si>
  <si>
    <t>Nicaragua</t>
  </si>
  <si>
    <t>NI</t>
  </si>
  <si>
    <t>NIC</t>
  </si>
  <si>
    <t>Niger the</t>
  </si>
  <si>
    <t>NE</t>
  </si>
  <si>
    <t>NER</t>
  </si>
  <si>
    <t>Nigeria</t>
  </si>
  <si>
    <t>NG</t>
  </si>
  <si>
    <t>NGA</t>
  </si>
  <si>
    <t>Niue</t>
  </si>
  <si>
    <t>NU</t>
  </si>
  <si>
    <t>NIU</t>
  </si>
  <si>
    <t>Norfolk Island</t>
  </si>
  <si>
    <t>NF</t>
  </si>
  <si>
    <t>NFK</t>
  </si>
  <si>
    <t>North Korea</t>
  </si>
  <si>
    <t>KP</t>
  </si>
  <si>
    <t>PRK</t>
  </si>
  <si>
    <t>Northern Mariana Islands</t>
  </si>
  <si>
    <t>MP</t>
  </si>
  <si>
    <t>MNP</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</si>
  <si>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</si>
  <si>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</si>
  <si>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</si>
  <si>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</si>
  <si>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</si>
  <si>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</si>
  <si>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</si>
  <si>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</si>
  <si>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</si>
  <si>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</si>
  <si>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</si>
  <si>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</si>
  <si>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</si>
  <si>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</si>
  <si>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</si>
  <si>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</si>
  <si>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</si>
  <si>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</si>
  <si>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</si>
  <si>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</si>
  <si>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</si>
  <si>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</si>
  <si>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</si>
  <si>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t>
  </si>
  <si>
    <t>PER</t>
  </si>
  <si>
    <t>Philippines the</t>
  </si>
  <si>
    <t>PH</t>
  </si>
  <si>
    <t>PHL</t>
  </si>
  <si>
    <t>Pitcairn Island</t>
  </si>
  <si>
    <t>PN</t>
  </si>
  <si>
    <t>PCN</t>
  </si>
  <si>
    <t>PL</t>
  </si>
  <si>
    <t>POL</t>
  </si>
  <si>
    <t>PT</t>
  </si>
  <si>
    <t>PRT</t>
  </si>
  <si>
    <t>Puerto Rico</t>
  </si>
  <si>
    <t>PR</t>
  </si>
  <si>
    <t>PRI</t>
  </si>
  <si>
    <t>Qatar</t>
  </si>
  <si>
    <t>QA</t>
  </si>
  <si>
    <t>QAT</t>
  </si>
  <si>
    <t>Reunion</t>
  </si>
  <si>
    <t>RE</t>
  </si>
  <si>
    <t>REU</t>
  </si>
  <si>
    <t>RO</t>
  </si>
  <si>
    <t>ROU</t>
  </si>
  <si>
    <t>RU</t>
  </si>
  <si>
    <t>RUS</t>
  </si>
  <si>
    <t>Rwanda</t>
  </si>
  <si>
    <t>RW</t>
  </si>
  <si>
    <t>RWA</t>
  </si>
  <si>
    <t>Samoa</t>
  </si>
  <si>
    <t>WS</t>
  </si>
  <si>
    <t>WSM</t>
  </si>
  <si>
    <t>San Marino</t>
  </si>
  <si>
    <t>SM</t>
  </si>
  <si>
    <t>SMR</t>
  </si>
  <si>
    <t>Sao Tome and Principe</t>
  </si>
  <si>
    <t>ST</t>
  </si>
  <si>
    <t>STP</t>
  </si>
  <si>
    <t>Saudi Arabia</t>
  </si>
  <si>
    <t>SA</t>
  </si>
  <si>
    <t>SAU</t>
  </si>
  <si>
    <t>Senegal</t>
  </si>
  <si>
    <t>SN</t>
  </si>
  <si>
    <t>SEN</t>
  </si>
  <si>
    <t>Serbia and Montenegro</t>
  </si>
  <si>
    <t>CS</t>
  </si>
  <si>
    <t>SCG</t>
  </si>
  <si>
    <t>Seychelles</t>
  </si>
  <si>
    <t>SC</t>
  </si>
  <si>
    <t>SYC</t>
  </si>
  <si>
    <t>Sierra Leone</t>
  </si>
  <si>
    <t>SL</t>
  </si>
  <si>
    <t>SLE</t>
  </si>
  <si>
    <t>SG</t>
  </si>
  <si>
    <t>SGP</t>
  </si>
  <si>
    <t>SK</t>
  </si>
  <si>
    <t>SVK</t>
  </si>
  <si>
    <t>SI</t>
  </si>
  <si>
    <t>SVN</t>
  </si>
  <si>
    <t>Solomon Islands</t>
  </si>
  <si>
    <t>SB</t>
  </si>
  <si>
    <t>SLB</t>
  </si>
  <si>
    <t>Somalia</t>
  </si>
  <si>
    <t>SO</t>
  </si>
  <si>
    <t>SOM</t>
  </si>
  <si>
    <t>South Africa</t>
  </si>
  <si>
    <t>ZA</t>
  </si>
  <si>
    <t>ZAF</t>
  </si>
  <si>
    <t>South Georgia and the South Sandwich Islands</t>
  </si>
  <si>
    <t>GS</t>
  </si>
  <si>
    <t>SGS</t>
  </si>
  <si>
    <t>ES</t>
  </si>
  <si>
    <t>ESP</t>
  </si>
  <si>
    <t>Sri Lanka</t>
  </si>
  <si>
    <t>LK</t>
  </si>
  <si>
    <t>LKA</t>
  </si>
  <si>
    <t>St. Helena</t>
  </si>
  <si>
    <t>SH</t>
  </si>
  <si>
    <t>SHN</t>
  </si>
  <si>
    <t>St. Kitts and Nevis</t>
  </si>
  <si>
    <t>KN</t>
  </si>
  <si>
    <t>KNA</t>
  </si>
  <si>
    <t>St. Lucia</t>
  </si>
  <si>
    <t>LC</t>
  </si>
  <si>
    <t>LCA</t>
  </si>
  <si>
    <t>St. Pierre and Miquelon</t>
  </si>
  <si>
    <t>PM</t>
  </si>
  <si>
    <t>SPM</t>
  </si>
  <si>
    <t>St. Vincent and the Grenadines</t>
  </si>
  <si>
    <t>VC</t>
  </si>
  <si>
    <t>VCT</t>
  </si>
  <si>
    <t>Sudan the</t>
  </si>
  <si>
    <t>SD</t>
  </si>
  <si>
    <t>SDN</t>
  </si>
  <si>
    <t>Suriname</t>
  </si>
  <si>
    <t>SR</t>
  </si>
  <si>
    <t>SUR</t>
  </si>
  <si>
    <t>Svalbard &amp; Jan Mayen Islands</t>
  </si>
  <si>
    <t>SJ</t>
  </si>
  <si>
    <t>SJM</t>
  </si>
  <si>
    <t>Swaziland</t>
  </si>
  <si>
    <t>SZ</t>
  </si>
  <si>
    <t>SWZ</t>
  </si>
  <si>
    <t>SE</t>
  </si>
  <si>
    <t>SWE</t>
  </si>
  <si>
    <t>CH</t>
  </si>
  <si>
    <t>CHE</t>
  </si>
  <si>
    <t>Syrian Arab Republic</t>
  </si>
  <si>
    <t>SY</t>
  </si>
  <si>
    <t>SYR</t>
  </si>
  <si>
    <t>Taiwan</t>
  </si>
  <si>
    <t>TW</t>
  </si>
  <si>
    <t>TWN</t>
  </si>
  <si>
    <t>Tajikistan</t>
  </si>
  <si>
    <t>TJ</t>
  </si>
  <si>
    <t>TJK</t>
  </si>
  <si>
    <t>Tanzania</t>
  </si>
  <si>
    <t>TZ</t>
  </si>
  <si>
    <t>TZA</t>
  </si>
  <si>
    <t>TH</t>
  </si>
  <si>
    <t>THA</t>
  </si>
  <si>
    <t>Timor-Leste</t>
  </si>
  <si>
    <t>TL</t>
  </si>
  <si>
    <t>TLS</t>
  </si>
  <si>
    <t>Togo</t>
  </si>
  <si>
    <t>TG</t>
  </si>
  <si>
    <t>TGO</t>
  </si>
  <si>
    <t>Tokelau</t>
  </si>
  <si>
    <t>TK</t>
  </si>
  <si>
    <t>TKL</t>
  </si>
  <si>
    <t>Tonga</t>
  </si>
  <si>
    <t>TO</t>
  </si>
  <si>
    <t>TON</t>
  </si>
  <si>
    <t>Trinidad and Tobago</t>
  </si>
  <si>
    <t>TT</t>
  </si>
  <si>
    <t>TTO</t>
  </si>
  <si>
    <t>Tunisia</t>
  </si>
  <si>
    <t>TN</t>
  </si>
  <si>
    <t>TUN</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</si>
  <si>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</si>
  <si>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</si>
  <si>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</si>
  <si>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</si>
  <si>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</si>
  <si>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</si>
  <si>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</si>
  <si>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</si>
  <si>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</si>
  <si>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</si>
  <si>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</si>
  <si>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</si>
  <si>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</si>
  <si>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</si>
  <si>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</si>
  <si>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</si>
  <si>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</si>
  <si>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</si>
  <si>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</si>
  <si>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</si>
  <si>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GB</t>
  </si>
  <si>
    <t>GBR</t>
  </si>
  <si>
    <t>United States Minor Outlying Islands</t>
  </si>
  <si>
    <t>UM</t>
  </si>
  <si>
    <t>UMI</t>
  </si>
  <si>
    <t>United States of America</t>
  </si>
  <si>
    <t>US</t>
  </si>
  <si>
    <t>USA</t>
  </si>
  <si>
    <t>Uruguay</t>
  </si>
  <si>
    <t>UY</t>
  </si>
  <si>
    <t>URY</t>
  </si>
  <si>
    <t>US Virgin Islands</t>
  </si>
  <si>
    <t>VI</t>
  </si>
  <si>
    <t>VIR</t>
  </si>
  <si>
    <t>Uzbekistan</t>
  </si>
  <si>
    <t>UZ</t>
  </si>
  <si>
    <t>UZB</t>
  </si>
  <si>
    <t>Vanuatu</t>
  </si>
  <si>
    <t>VU</t>
  </si>
  <si>
    <t>VUT</t>
  </si>
  <si>
    <t>Venezuela</t>
  </si>
  <si>
    <t>VE</t>
  </si>
  <si>
    <t>VEN</t>
  </si>
  <si>
    <t>VN</t>
  </si>
  <si>
    <t>VNM</t>
  </si>
  <si>
    <t>Wallis and Futuna Islands</t>
  </si>
  <si>
    <t>WF</t>
  </si>
  <si>
    <t>WLF</t>
  </si>
  <si>
    <t>Western Sahara</t>
  </si>
  <si>
    <t>EH</t>
  </si>
  <si>
    <t>ESH</t>
  </si>
  <si>
    <t>Yemen</t>
  </si>
  <si>
    <t>YE</t>
  </si>
  <si>
    <t>YEM</t>
  </si>
  <si>
    <t>Zambia</t>
  </si>
  <si>
    <t>ZM</t>
  </si>
  <si>
    <t>ZMB</t>
  </si>
  <si>
    <t>Zimbabwe</t>
  </si>
  <si>
    <t>ZW</t>
  </si>
  <si>
    <t>ZWE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</si>
</sst>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 * #,##0.00_ ;_ * \-#,##0.00_ ;_ * &quot;-&quot;??_ ;_ @_ "/>
    <numFmt numFmtId="165" formatCode="mmmm\ yyyy"/>
    <numFmt numFmtId="166" formatCode="[$-409]d\-mmm\-yy;@"/>
    <numFmt numFmtId="167" formatCode="_-* #,##0.00_-;_-* #,##0.00\-;_-* &quot;-&quot;??_-;_-@_-"/>
    <numFmt numFmtId="168" formatCode="_-* #,##0_-;_-* #,##0\-;_-* &quot;-&quot;??_-;_-@_-"/>
    <numFmt numFmtId="169" formatCode="0_ ;[Red]\-0\ "/>
    <numFmt numFmtId="170" formatCode="#,##0_ ;[Red]\-#,##0\ "/>
    <numFmt numFmtId="171" formatCode="#,##0_ ;\-#,##0\ "/>
    <numFmt numFmtId="172" formatCode="0.0\x"/>
    <numFmt numFmtId="173" formatCode="#,##0.00_ ;[Red]\-#,##0.00\ "/>
    <numFmt numFmtId="174" formatCode="00###########"/>
    <numFmt numFmtId="175" formatCode="0_ ;\-0\ "/>
    <numFmt numFmtId="176" formatCode="0.0_;&quot;years&quot;"/>
    <numFmt numFmtId="177" formatCode="_ * #,##0_ ;_ * \-#,##0_ ;_ * &quot;-&quot;??_ ;_ @_ "/>
    <numFmt numFmtId="178" formatCode="#,##0_ ;\(#,##0\)"/>
    <numFmt numFmtId="179" formatCode="[$-409]d/mmm/yy"/>
    <numFmt numFmtId="180" formatCode="0_;&quot;years&quot;"/>
    <numFmt numFmtId="181" formatCode="[$-409]d/mmm;@"/>
  </numFmts>
  <fonts count="60">
    <font>
      <sz val="10"/>
      <name val="Arial"/>
    </font>
    <font>
      <sz val="11"/>
      <color theme="1"/>
      <name val="Arial Unicode MS"/>
      <family val="2"/>
      <scheme val="minor"/>
    </font>
    <font>
      <sz val="11"/>
      <color theme="1"/>
      <name val="Arial Unicode MS"/>
      <family val="2"/>
      <scheme val="minor"/>
    </font>
    <font>
      <sz val="11"/>
      <color theme="1"/>
      <name val="Arial Unicode MS"/>
      <family val="2"/>
      <scheme val="minor"/>
    </font>
    <font>
      <sz val="10"/>
      <name val="Arial"/>
      <family val="2"/>
    </font>
    <font>
      <sz val="10"/>
      <name val="Arial"/>
      <family val="2"/>
    </font>
    <font>
      <sz val="8"/>
      <color theme="0"/>
      <name val="Arial Unicode MS"/>
      <family val="2"/>
      <scheme val="minor"/>
    </font>
    <font>
      <sz val="8"/>
      <name val="Arial Unicode MS"/>
      <family val="2"/>
      <scheme val="minor"/>
    </font>
    <font>
      <sz val="8"/>
      <color rgb="FF00B050"/>
      <name val="Arial Unicode MS"/>
      <family val="2"/>
      <scheme val="minor"/>
    </font>
    <font>
      <strike/>
      <sz val="8"/>
      <name val="Arial Unicode MS"/>
      <family val="2"/>
      <scheme val="minor"/>
    </font>
    <font>
      <sz val="20"/>
      <color rgb="FF494B4D"/>
      <name val="Open Sans"/>
      <family val="2"/>
    </font>
    <font>
      <sz val="10"/>
      <color theme="0"/>
      <name val="Arial Unicode MS"/>
      <family val="2"/>
      <scheme val="minor"/>
    </font>
    <font>
      <sz val="10"/>
      <name val="Arial Unicode MS"/>
      <family val="2"/>
      <scheme val="minor"/>
    </font>
    <font>
      <sz val="10"/>
      <color theme="0"/>
      <name val="Arial"/>
      <family val="2"/>
    </font>
    <font>
      <u/>
      <sz val="10"/>
      <color theme="10"/>
      <name val="Arial"/>
      <family val="2"/>
    </font>
    <font>
      <sz val="8"/>
      <name val="Arial"/>
      <family val="2"/>
    </font>
    <font>
      <sz val="22"/>
      <color rgb="FF55585A"/>
      <name val="Open Sans"/>
      <family val="2"/>
    </font>
    <font>
      <sz val="18"/>
      <color rgb="FF494B4D"/>
      <name val="Open Sans"/>
      <family val="2"/>
    </font>
    <font>
      <sz val="10"/>
      <color rgb="FF494B4D"/>
      <name val="Open Sans"/>
      <family val="2"/>
    </font>
    <font>
      <sz val="9"/>
      <color rgb="FF494B4D"/>
      <name val="Open Sans"/>
      <family val="2"/>
    </font>
    <font>
      <sz val="11"/>
      <color rgb="FF494B4D"/>
      <name val="Open Sans"/>
      <family val="2"/>
    </font>
    <font>
      <b/>
      <sz val="12"/>
      <color theme="0"/>
      <name val="Open Sans"/>
      <family val="2"/>
    </font>
    <font>
      <sz val="12"/>
      <color theme="0"/>
      <name val="Open Sans"/>
      <family val="2"/>
    </font>
    <font>
      <sz val="8"/>
      <color theme="0"/>
      <name val="Open Sans"/>
      <family val="2"/>
    </font>
    <font>
      <u/>
      <sz val="8"/>
      <color theme="0"/>
      <name val="Open Sans"/>
      <family val="2"/>
    </font>
    <font>
      <sz val="9"/>
      <color rgb="FF55585A"/>
      <name val="Open Sans"/>
      <family val="2"/>
    </font>
    <font>
      <sz val="12"/>
      <color theme="2" tint="-0.749992370372631"/>
      <name val="Open Sans"/>
      <family val="2"/>
    </font>
    <font>
      <sz val="10"/>
      <color theme="2" tint="-0.749992370372631"/>
      <name val="Open Sans"/>
      <family val="2"/>
    </font>
    <font>
      <sz val="8"/>
      <color rgb="FF55585A"/>
      <name val="Open Sans"/>
      <family val="2"/>
    </font>
    <font>
      <sz val="11"/>
      <color theme="1"/>
      <name val="Open Sans"/>
      <family val="2"/>
    </font>
    <font>
      <sz val="22"/>
      <color rgb="FF494B4D"/>
      <name val="Open Sans"/>
      <family val="2"/>
    </font>
    <font>
      <b/>
      <sz val="10"/>
      <color theme="2" tint="-0.749992370372631"/>
      <name val="Open Sans"/>
      <family val="2"/>
    </font>
    <font>
      <b/>
      <sz val="8"/>
      <color theme="0"/>
      <name val="Open Sans"/>
      <family val="2"/>
    </font>
    <font>
      <sz val="10"/>
      <color rgb="FF55585A"/>
      <name val="Open Sans"/>
      <family val="2"/>
    </font>
    <font>
      <sz val="9"/>
      <color rgb="FF171717"/>
      <name val="Open Sans"/>
      <family val="2"/>
    </font>
    <font>
      <b/>
      <sz val="18"/>
      <color rgb="FF494B4D"/>
      <name val="Open Sans"/>
      <family val="2"/>
    </font>
    <font>
      <sz val="8"/>
      <color rgb="FF494B4D"/>
      <name val="Open Sans"/>
      <family val="2"/>
    </font>
    <font>
      <sz val="10"/>
      <name val="Open Sans"/>
      <family val="2"/>
    </font>
    <font>
      <b/>
      <sz val="10"/>
      <color theme="0"/>
      <name val="Open Sans"/>
      <family val="2"/>
    </font>
    <font>
      <b/>
      <sz val="9"/>
      <color rgb="FF55585A"/>
      <name val="Open Sans"/>
      <family val="2"/>
    </font>
    <font>
      <sz val="11"/>
      <color theme="0" tint="-0.499984740745262"/>
      <name val="Open Sans"/>
      <family val="2"/>
    </font>
    <font>
      <sz val="11"/>
      <color indexed="9"/>
      <name val="Open Sans"/>
      <family val="2"/>
    </font>
    <font>
      <sz val="10"/>
      <name val="Arial"/>
      <family val="2"/>
    </font>
    <font>
      <sz val="48"/>
      <color theme="0"/>
      <name val="Open Sans"/>
      <family val="2"/>
    </font>
    <font>
      <sz val="10"/>
      <color theme="0"/>
      <name val="Open Sans"/>
      <family val="2"/>
    </font>
    <font>
      <sz val="18"/>
      <color theme="0"/>
      <name val="Open Sans"/>
      <family val="2"/>
    </font>
    <font>
      <sz val="11"/>
      <color theme="0"/>
      <name val="Open Sans"/>
      <family val="2"/>
    </font>
    <font>
      <sz val="9"/>
      <color theme="0"/>
      <name val="Open Sans"/>
      <family val="2"/>
    </font>
    <font>
      <b/>
      <sz val="18"/>
      <color theme="0"/>
      <name val="Open Sans"/>
      <family val="2"/>
    </font>
    <font>
      <u/>
      <sz val="8"/>
      <color rgb="FF55585A"/>
      <name val="Open Sans"/>
      <family val="2"/>
    </font>
    <font>
      <b/>
      <sz val="11"/>
      <color theme="0"/>
      <name val="Open Sans"/>
      <family val="2"/>
    </font>
    <font>
      <b/>
      <sz val="10"/>
      <color rgb="FF55585A"/>
      <name val="Open Sans"/>
      <family val="2"/>
    </font>
    <font>
      <sz val="9"/>
      <name val="Arial"/>
      <family val="2"/>
    </font>
    <font>
      <b/>
      <sz val="9"/>
      <color theme="0"/>
      <name val="Open Sans"/>
      <family val="2"/>
    </font>
    <font>
      <b/>
      <sz val="10"/>
      <color rgb="FF55585A"/>
      <name val="Open Sans"/>
      <family val="2"/>
    </font>
    <font>
      <sz val="9"/>
      <color rgb="FF55585A"/>
      <name val="Open Sans"/>
      <family val="2"/>
    </font>
    <font>
      <sz val="12"/>
      <color theme="2" tint="-0.749992370372631"/>
      <name val="Open Sans"/>
      <family val="2"/>
    </font>
    <font>
      <sz val="10"/>
      <color theme="2" tint="-0.749992370372631"/>
      <name val="Open Sans"/>
      <family val="2"/>
    </font>
    <font>
      <sz val="10"/>
      <color rgb="FF55585A"/>
      <name val="Open Sans"/>
      <family val="2"/>
    </font>
    <font>
      <sz val="11"/>
      <color theme="0"/>
      <name val="Open Sans"/>
      <family val="2"/>
    </font>
  </fonts>
  <fills count="15">
    <fill>
      <patternFill patternType="none"/>
    </fill>
    <fill>
      <patternFill patternType="gray125"/>
    </fill>
    <fill>
      <patternFill patternType="solid">
        <fgColor rgb="FFF9F9F9"/>
        <bgColor indexed="64"/>
      </patternFill>
    </fill>
    <fill>
      <patternFill patternType="solid">
        <fgColor rgb="FFEBEBEB"/>
        <bgColor indexed="64"/>
      </patternFill>
    </fill>
    <fill>
      <patternFill patternType="solid">
        <fgColor rgb="FF55585A"/>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9FDBF0"/>
        <bgColor indexed="64"/>
      </patternFill>
    </fill>
  </fills>
  <borders count="30">
    <border>
      <left/>
      <right/>
      <top/>
      <bottom/>
      <diagonal/>
    </border>
    <border>
      <left/>
      <right/>
      <top/>
      <bottom style="thin">
        <color theme="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theme="2" tint="-0.24994659260841701"/>
      </right>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indexed="64"/>
      </right>
      <top style="thin">
        <color indexed="64"/>
      </top>
      <bottom/>
      <diagonal/>
    </border>
  </borders>
  <cellStyleXfs count="19">
    <xf numFmtId="0" fontId="0" fillId="0" borderId="0"/>
    <xf numFmtId="0" fontId="4" fillId="0" borderId="0"/>
    <xf numFmtId="167" fontId="4" fillId="0" borderId="0" applyFont="0" applyFill="0" applyBorder="0" applyAlignment="0" applyProtection="0"/>
    <xf numFmtId="0" fontId="3" fillId="0" borderId="0"/>
    <xf numFmtId="0" fontId="4" fillId="0" borderId="0"/>
    <xf numFmtId="0" fontId="2" fillId="0" borderId="0"/>
    <xf numFmtId="164" fontId="2" fillId="0" borderId="0" applyFont="0" applyFill="0" applyBorder="0" applyAlignment="0" applyProtection="0"/>
    <xf numFmtId="164" fontId="5" fillId="0" borderId="0" applyFont="0" applyFill="0" applyBorder="0" applyAlignment="0" applyProtection="0"/>
    <xf numFmtId="0" fontId="1" fillId="0" borderId="0"/>
    <xf numFmtId="164" fontId="1" fillId="0" borderId="0" applyFont="0" applyFill="0" applyBorder="0" applyAlignment="0" applyProtection="0"/>
    <xf numFmtId="0" fontId="14" fillId="0" borderId="0" applyNumberFormat="0" applyFill="0" applyBorder="0" applyAlignment="0" applyProtection="0"/>
    <xf numFmtId="9" fontId="42" fillId="0" borderId="0" applyFont="0" applyFill="0" applyBorder="0" applyAlignment="0" applyProtection="0"/>
    <xf numFmtId="0" fontId="25" fillId="3" borderId="26" applyFill="0" applyBorder="0">
      <alignment horizontal="right" vertical="center" wrapText="1" indent="1"/>
    </xf>
    <xf numFmtId="0" fontId="25" fillId="3" borderId="26" applyNumberFormat="0">
      <alignment horizontal="right" vertical="center" wrapText="1" indent="1"/>
    </xf>
    <xf numFmtId="0" fontId="25" fillId="3" borderId="26" applyNumberFormat="0" applyFill="0">
      <alignment horizontal="right" vertical="center" wrapText="1" indent="1"/>
    </xf>
    <xf numFmtId="0" fontId="25" fillId="3" borderId="29" applyNumberFormat="0">
      <alignment horizontal="right" vertical="center" wrapText="1" indent="1"/>
    </xf>
    <xf numFmtId="0" fontId="25" fillId="3" borderId="20" applyFill="0" applyBorder="0" applyAlignment="0">
      <alignment horizontal="left" vertical="center" wrapText="1" indent="1"/>
    </xf>
    <xf numFmtId="0" fontId="25" fillId="3" borderId="20" applyNumberFormat="0">
      <alignment horizontal="left" vertical="center" wrapText="1" indent="1"/>
    </xf>
    <xf numFmtId="0" fontId="25" fillId="3" borderId="20" applyNumberFormat="0" applyAlignment="0">
      <alignment horizontal="left" vertical="center" wrapText="1" indent="1"/>
    </xf>
  </cellStyleXfs>
  <cellXfs count="419">
    <xf numFmtId="0" fontId="0" fillId="0" borderId="0" xfId="0"/>
    <xf numFmtId="0" fontId="0" fillId="6" borderId="0" xfId="0" applyFill="1"/>
    <xf numFmtId="0" fontId="6" fillId="7" borderId="6" xfId="0" applyFont="1" applyFill="1" applyBorder="1"/>
    <xf numFmtId="0" fontId="6" fillId="7" borderId="7" xfId="0" applyFont="1" applyFill="1" applyBorder="1"/>
    <xf numFmtId="0" fontId="6" fillId="7" borderId="8" xfId="0" applyFont="1" applyFill="1" applyBorder="1"/>
    <xf numFmtId="0" fontId="6" fillId="7" borderId="3" xfId="0" applyFont="1" applyFill="1" applyBorder="1"/>
    <xf numFmtId="0" fontId="6" fillId="7" borderId="9" xfId="0" applyFont="1" applyFill="1" applyBorder="1"/>
    <xf numFmtId="0" fontId="6" fillId="7" borderId="5" xfId="0" applyFont="1" applyFill="1" applyBorder="1"/>
    <xf numFmtId="0" fontId="6" fillId="7" borderId="8" xfId="0" applyFont="1" applyFill="1" applyBorder="1" applyAlignment="1">
      <alignment horizontal="center"/>
    </xf>
    <xf numFmtId="0" fontId="7" fillId="8" borderId="10" xfId="3" applyFont="1" applyFill="1" applyBorder="1"/>
    <xf numFmtId="0" fontId="7" fillId="8" borderId="11" xfId="3" applyFont="1" applyFill="1" applyBorder="1"/>
    <xf numFmtId="0" fontId="7" fillId="8" borderId="12" xfId="3" applyFont="1" applyFill="1" applyBorder="1" applyAlignment="1">
      <alignment horizontal="left"/>
    </xf>
    <xf numFmtId="0" fontId="7" fillId="8" borderId="11" xfId="0" applyFont="1" applyFill="1" applyBorder="1"/>
    <xf numFmtId="0" fontId="7" fillId="8" borderId="0" xfId="0" applyFont="1" applyFill="1"/>
    <xf numFmtId="0" fontId="7" fillId="8" borderId="12" xfId="0" applyFont="1" applyFill="1" applyBorder="1"/>
    <xf numFmtId="0" fontId="7" fillId="8" borderId="12" xfId="3" applyFont="1" applyFill="1" applyBorder="1" applyAlignment="1">
      <alignment horizontal="center"/>
    </xf>
    <xf numFmtId="0" fontId="7" fillId="8" borderId="13" xfId="3" applyFont="1" applyFill="1" applyBorder="1"/>
    <xf numFmtId="0" fontId="7" fillId="8" borderId="14" xfId="3" applyFont="1" applyFill="1" applyBorder="1"/>
    <xf numFmtId="0" fontId="7" fillId="8" borderId="15" xfId="3" applyFont="1" applyFill="1" applyBorder="1" applyAlignment="1">
      <alignment horizontal="center"/>
    </xf>
    <xf numFmtId="0" fontId="7" fillId="8" borderId="15" xfId="3" applyFont="1" applyFill="1" applyBorder="1" applyAlignment="1">
      <alignment horizontal="left"/>
    </xf>
    <xf numFmtId="0" fontId="7" fillId="8" borderId="0" xfId="0" applyFont="1" applyFill="1" applyAlignment="1">
      <alignment horizontal="center" vertical="center"/>
    </xf>
    <xf numFmtId="0" fontId="7" fillId="8" borderId="16" xfId="3" applyFont="1" applyFill="1" applyBorder="1"/>
    <xf numFmtId="0" fontId="7" fillId="8" borderId="14" xfId="0" applyFont="1" applyFill="1" applyBorder="1"/>
    <xf numFmtId="0" fontId="7" fillId="8" borderId="17" xfId="0" applyFont="1" applyFill="1" applyBorder="1"/>
    <xf numFmtId="0" fontId="7" fillId="8" borderId="17" xfId="0" applyFont="1" applyFill="1" applyBorder="1" applyAlignment="1">
      <alignment horizontal="center" vertical="center"/>
    </xf>
    <xf numFmtId="0" fontId="7" fillId="8" borderId="15" xfId="0" applyFont="1" applyFill="1" applyBorder="1"/>
    <xf numFmtId="0" fontId="7" fillId="8" borderId="10" xfId="4" applyFont="1" applyFill="1" applyBorder="1" applyAlignment="1">
      <alignment vertical="center"/>
    </xf>
    <xf numFmtId="0" fontId="7" fillId="8" borderId="13" xfId="4" applyFont="1" applyFill="1" applyBorder="1" applyAlignment="1">
      <alignment vertical="center"/>
    </xf>
    <xf numFmtId="0" fontId="7" fillId="0" borderId="0" xfId="0" applyFont="1"/>
    <xf numFmtId="0" fontId="7" fillId="0" borderId="13" xfId="0" applyFont="1" applyBorder="1" applyAlignment="1">
      <alignment horizontal="center" vertical="center"/>
    </xf>
    <xf numFmtId="0" fontId="7" fillId="8" borderId="12" xfId="0" applyFont="1" applyFill="1" applyBorder="1" applyAlignment="1">
      <alignment horizontal="left" vertical="center"/>
    </xf>
    <xf numFmtId="0" fontId="7" fillId="8" borderId="4" xfId="0" applyFont="1" applyFill="1" applyBorder="1" applyAlignment="1">
      <alignment horizontal="center" vertical="center"/>
    </xf>
    <xf numFmtId="0" fontId="7" fillId="8" borderId="4" xfId="0" applyFont="1" applyFill="1" applyBorder="1" applyAlignment="1">
      <alignment horizontal="left" vertical="center"/>
    </xf>
    <xf numFmtId="0" fontId="7" fillId="0" borderId="4" xfId="0" applyFont="1" applyBorder="1" applyAlignment="1">
      <alignment horizontal="center" vertical="center"/>
    </xf>
    <xf numFmtId="0" fontId="7" fillId="8" borderId="11" xfId="0" applyFont="1" applyFill="1" applyBorder="1" applyAlignment="1">
      <alignment horizontal="left" vertical="center"/>
    </xf>
    <xf numFmtId="0" fontId="7" fillId="0" borderId="0" xfId="0" applyFont="1" applyAlignment="1">
      <alignment horizontal="center" vertical="center"/>
    </xf>
    <xf numFmtId="0" fontId="8" fillId="0" borderId="0" xfId="0" applyFont="1"/>
    <xf numFmtId="0" fontId="6" fillId="7" borderId="4" xfId="0" applyFont="1" applyFill="1" applyBorder="1"/>
    <xf numFmtId="0" fontId="6" fillId="7" borderId="5" xfId="0" applyFont="1" applyFill="1" applyBorder="1" applyAlignment="1">
      <alignment horizontal="center"/>
    </xf>
    <xf numFmtId="0" fontId="6" fillId="7" borderId="3" xfId="0" applyFont="1" applyFill="1" applyBorder="1" applyAlignment="1">
      <alignment horizontal="left"/>
    </xf>
    <xf numFmtId="169" fontId="7" fillId="8" borderId="4" xfId="0" applyNumberFormat="1" applyFont="1" applyFill="1" applyBorder="1" applyAlignment="1">
      <alignment horizontal="center" vertical="center"/>
    </xf>
    <xf numFmtId="0" fontId="6" fillId="7" borderId="16" xfId="0" applyFont="1" applyFill="1" applyBorder="1"/>
    <xf numFmtId="0" fontId="6" fillId="7" borderId="13" xfId="0" applyFont="1" applyFill="1" applyBorder="1"/>
    <xf numFmtId="0" fontId="9" fillId="0" borderId="0" xfId="0" applyFont="1"/>
    <xf numFmtId="0" fontId="6" fillId="7" borderId="0" xfId="0" applyFont="1" applyFill="1"/>
    <xf numFmtId="9" fontId="0" fillId="0" borderId="0" xfId="0" applyNumberFormat="1"/>
    <xf numFmtId="9" fontId="11" fillId="7" borderId="0" xfId="0" applyNumberFormat="1" applyFont="1" applyFill="1"/>
    <xf numFmtId="9" fontId="12" fillId="0" borderId="0" xfId="0" applyNumberFormat="1" applyFont="1"/>
    <xf numFmtId="169" fontId="0" fillId="11" borderId="0" xfId="0" applyNumberFormat="1" applyFill="1"/>
    <xf numFmtId="0" fontId="0" fillId="11" borderId="0" xfId="0" applyFill="1"/>
    <xf numFmtId="170" fontId="0" fillId="6" borderId="0" xfId="0" applyNumberFormat="1" applyFill="1"/>
    <xf numFmtId="0" fontId="7" fillId="8" borderId="6" xfId="0" applyFont="1" applyFill="1" applyBorder="1"/>
    <xf numFmtId="0" fontId="7" fillId="8" borderId="7" xfId="0" applyFont="1" applyFill="1" applyBorder="1"/>
    <xf numFmtId="0" fontId="7" fillId="8" borderId="8" xfId="0" applyFont="1" applyFill="1" applyBorder="1"/>
    <xf numFmtId="169" fontId="11" fillId="7" borderId="0" xfId="0" applyNumberFormat="1" applyFont="1" applyFill="1" applyAlignment="1">
      <alignment horizontal="right"/>
    </xf>
    <xf numFmtId="169" fontId="7" fillId="8" borderId="12" xfId="0" applyNumberFormat="1" applyFont="1" applyFill="1" applyBorder="1" applyAlignment="1">
      <alignment horizontal="right"/>
    </xf>
    <xf numFmtId="169" fontId="7" fillId="8" borderId="15" xfId="0" applyNumberFormat="1" applyFont="1" applyFill="1" applyBorder="1" applyAlignment="1">
      <alignment horizontal="right"/>
    </xf>
    <xf numFmtId="169" fontId="7" fillId="8" borderId="8" xfId="0" applyNumberFormat="1" applyFont="1" applyFill="1" applyBorder="1" applyAlignment="1">
      <alignment horizontal="right"/>
    </xf>
    <xf numFmtId="169" fontId="7" fillId="8" borderId="0" xfId="0" applyNumberFormat="1" applyFont="1" applyFill="1" applyAlignment="1">
      <alignment horizontal="right"/>
    </xf>
    <xf numFmtId="0" fontId="13" fillId="7" borderId="0" xfId="0" applyFont="1" applyFill="1"/>
    <xf numFmtId="9" fontId="0" fillId="6" borderId="0" xfId="0" applyNumberFormat="1" applyFill="1"/>
    <xf numFmtId="169" fontId="7" fillId="8" borderId="7" xfId="0" applyNumberFormat="1" applyFont="1" applyFill="1" applyBorder="1" applyAlignment="1">
      <alignment horizontal="right"/>
    </xf>
    <xf numFmtId="169" fontId="7" fillId="8" borderId="17" xfId="0" applyNumberFormat="1" applyFont="1" applyFill="1" applyBorder="1" applyAlignment="1">
      <alignment horizontal="right"/>
    </xf>
    <xf numFmtId="169" fontId="11" fillId="11" borderId="0" xfId="0" applyNumberFormat="1" applyFont="1" applyFill="1"/>
    <xf numFmtId="169" fontId="11" fillId="11" borderId="0" xfId="0" applyNumberFormat="1" applyFont="1" applyFill="1" applyAlignment="1">
      <alignment horizontal="right"/>
    </xf>
    <xf numFmtId="0" fontId="4" fillId="12" borderId="0" xfId="0" applyFont="1" applyFill="1"/>
    <xf numFmtId="0" fontId="0" fillId="13" borderId="0" xfId="0" applyFill="1"/>
    <xf numFmtId="0" fontId="4" fillId="0" borderId="0" xfId="0" applyFont="1"/>
    <xf numFmtId="0" fontId="7" fillId="13" borderId="0" xfId="0" applyFont="1" applyFill="1" applyAlignment="1">
      <alignment horizontal="left"/>
    </xf>
    <xf numFmtId="0" fontId="15" fillId="13" borderId="0" xfId="0" applyFont="1" applyFill="1" applyAlignment="1">
      <alignment horizontal="left"/>
    </xf>
    <xf numFmtId="169" fontId="12" fillId="0" borderId="0" xfId="0" applyNumberFormat="1" applyFont="1"/>
    <xf numFmtId="9" fontId="0" fillId="8" borderId="0" xfId="0" applyNumberFormat="1" applyFill="1"/>
    <xf numFmtId="0" fontId="18" fillId="2" borderId="0" xfId="8" applyFont="1" applyFill="1" applyAlignment="1">
      <alignment horizontal="left" vertical="center" wrapText="1" indent="1"/>
    </xf>
    <xf numFmtId="0" fontId="19" fillId="2" borderId="0" xfId="8" applyFont="1" applyFill="1" applyAlignment="1">
      <alignment horizontal="left" vertical="center" indent="1"/>
    </xf>
    <xf numFmtId="0" fontId="21" fillId="4" borderId="1" xfId="8" applyFont="1" applyFill="1" applyBorder="1" applyAlignment="1">
      <alignment horizontal="left" vertical="center" wrapText="1" indent="1"/>
    </xf>
    <xf numFmtId="0" fontId="22" fillId="4" borderId="1" xfId="1" applyFont="1" applyFill="1" applyBorder="1" applyAlignment="1">
      <alignment horizontal="center" vertical="center" wrapText="1"/>
    </xf>
    <xf numFmtId="166" fontId="23" fillId="4" borderId="1" xfId="8" applyNumberFormat="1" applyFont="1" applyFill="1" applyBorder="1" applyAlignment="1">
      <alignment horizontal="center" vertical="center"/>
    </xf>
    <xf numFmtId="0" fontId="23" fillId="4" borderId="1" xfId="8" applyFont="1" applyFill="1" applyBorder="1" applyAlignment="1">
      <alignment horizontal="center" vertical="center" wrapText="1"/>
    </xf>
    <xf numFmtId="0" fontId="23" fillId="4" borderId="1" xfId="0" applyFont="1" applyFill="1" applyBorder="1" applyAlignment="1">
      <alignment horizontal="left" vertical="center" wrapText="1" indent="1"/>
    </xf>
    <xf numFmtId="0" fontId="25" fillId="3" borderId="0" xfId="8" quotePrefix="1" applyFont="1" applyFill="1" applyAlignment="1">
      <alignment horizontal="left" vertical="center" indent="1"/>
    </xf>
    <xf numFmtId="168" fontId="26" fillId="3" borderId="0" xfId="6" applyNumberFormat="1" applyFont="1" applyFill="1" applyBorder="1" applyAlignment="1" applyProtection="1">
      <alignment horizontal="center" vertical="center"/>
    </xf>
    <xf numFmtId="0" fontId="27" fillId="5" borderId="2" xfId="8" applyFont="1" applyFill="1" applyBorder="1" applyAlignment="1" applyProtection="1">
      <alignment horizontal="left" vertical="center" wrapText="1"/>
      <protection locked="0"/>
    </xf>
    <xf numFmtId="0" fontId="28" fillId="3" borderId="0" xfId="8" applyFont="1" applyFill="1" applyAlignment="1">
      <alignment horizontal="left" vertical="top" wrapText="1" indent="1"/>
    </xf>
    <xf numFmtId="0" fontId="25" fillId="2" borderId="0" xfId="8" quotePrefix="1" applyFont="1" applyFill="1" applyAlignment="1">
      <alignment horizontal="left" vertical="center" indent="1"/>
    </xf>
    <xf numFmtId="168" fontId="26" fillId="2" borderId="0" xfId="6" applyNumberFormat="1" applyFont="1" applyFill="1" applyBorder="1" applyAlignment="1" applyProtection="1">
      <alignment horizontal="center" vertical="center"/>
    </xf>
    <xf numFmtId="0" fontId="28" fillId="2" borderId="0" xfId="8" applyFont="1" applyFill="1" applyAlignment="1">
      <alignment horizontal="left" vertical="top" wrapText="1" indent="1"/>
    </xf>
    <xf numFmtId="0" fontId="19" fillId="2" borderId="0" xfId="8" applyFont="1" applyFill="1" applyAlignment="1">
      <alignment horizontal="left" vertical="center" wrapText="1" indent="1"/>
    </xf>
    <xf numFmtId="0" fontId="18" fillId="2" borderId="0" xfId="8" applyFont="1" applyFill="1" applyAlignment="1">
      <alignment horizontal="left" vertical="center" wrapText="1"/>
    </xf>
    <xf numFmtId="0" fontId="18" fillId="2" borderId="0" xfId="8" applyFont="1" applyFill="1" applyAlignment="1">
      <alignment horizontal="left" vertical="top" wrapText="1" indent="1"/>
    </xf>
    <xf numFmtId="0" fontId="21" fillId="4" borderId="1" xfId="8" applyFont="1" applyFill="1" applyBorder="1" applyAlignment="1">
      <alignment horizontal="left" vertical="center" wrapText="1"/>
    </xf>
    <xf numFmtId="0" fontId="25" fillId="3" borderId="0" xfId="5" applyFont="1" applyFill="1" applyAlignment="1">
      <alignment horizontal="left" vertical="center" indent="1"/>
    </xf>
    <xf numFmtId="0" fontId="25" fillId="3" borderId="0" xfId="5" applyFont="1" applyFill="1" applyAlignment="1">
      <alignment horizontal="left" vertical="center" wrapText="1"/>
    </xf>
    <xf numFmtId="0" fontId="25" fillId="2" borderId="0" xfId="5" quotePrefix="1" applyFont="1" applyFill="1" applyAlignment="1">
      <alignment horizontal="left" vertical="center" indent="1"/>
    </xf>
    <xf numFmtId="0" fontId="25" fillId="2" borderId="0" xfId="5" applyFont="1" applyFill="1" applyAlignment="1">
      <alignment horizontal="left" vertical="center" wrapText="1"/>
    </xf>
    <xf numFmtId="0" fontId="25" fillId="2" borderId="0" xfId="5" applyFont="1" applyFill="1" applyAlignment="1">
      <alignment horizontal="left" vertical="center" indent="1"/>
    </xf>
    <xf numFmtId="0" fontId="25" fillId="3" borderId="0" xfId="5" quotePrefix="1" applyFont="1" applyFill="1" applyAlignment="1">
      <alignment horizontal="left" vertical="center" indent="1"/>
    </xf>
    <xf numFmtId="168" fontId="26" fillId="0" borderId="0" xfId="6" applyNumberFormat="1" applyFont="1" applyFill="1" applyBorder="1" applyAlignment="1" applyProtection="1">
      <alignment horizontal="center" vertical="center"/>
    </xf>
    <xf numFmtId="0" fontId="19" fillId="2" borderId="0" xfId="5" applyFont="1" applyFill="1" applyAlignment="1">
      <alignment horizontal="left" vertical="center" indent="1"/>
    </xf>
    <xf numFmtId="0" fontId="19" fillId="2" borderId="0" xfId="5" applyFont="1" applyFill="1" applyAlignment="1">
      <alignment horizontal="left" vertical="center" wrapText="1"/>
    </xf>
    <xf numFmtId="168" fontId="27" fillId="2" borderId="0" xfId="6" applyNumberFormat="1" applyFont="1" applyFill="1" applyBorder="1" applyAlignment="1" applyProtection="1">
      <alignment horizontal="center" vertical="center"/>
    </xf>
    <xf numFmtId="0" fontId="31" fillId="5" borderId="0" xfId="5" applyFont="1" applyFill="1" applyAlignment="1">
      <alignment horizontal="center" vertical="center" wrapText="1"/>
    </xf>
    <xf numFmtId="0" fontId="24" fillId="4" borderId="1" xfId="10" applyFont="1" applyFill="1" applyBorder="1" applyAlignment="1" applyProtection="1">
      <alignment horizontal="left" vertical="center" wrapText="1" indent="1"/>
    </xf>
    <xf numFmtId="0" fontId="21" fillId="2" borderId="0" xfId="8" applyFont="1" applyFill="1" applyAlignment="1">
      <alignment horizontal="left" vertical="center" wrapText="1" indent="1"/>
    </xf>
    <xf numFmtId="0" fontId="21" fillId="2" borderId="0" xfId="8" applyFont="1" applyFill="1" applyAlignment="1">
      <alignment horizontal="left" vertical="center" wrapText="1"/>
    </xf>
    <xf numFmtId="0" fontId="22" fillId="2" borderId="0" xfId="1" applyFont="1" applyFill="1" applyAlignment="1">
      <alignment horizontal="center" vertical="center" wrapText="1"/>
    </xf>
    <xf numFmtId="166" fontId="23" fillId="2" borderId="0" xfId="8" applyNumberFormat="1" applyFont="1" applyFill="1" applyAlignment="1">
      <alignment horizontal="center" vertical="center"/>
    </xf>
    <xf numFmtId="0" fontId="27" fillId="5" borderId="2" xfId="5" applyFont="1" applyFill="1" applyBorder="1" applyAlignment="1" applyProtection="1">
      <alignment horizontal="left" vertical="center" wrapText="1"/>
      <protection locked="0"/>
    </xf>
    <xf numFmtId="0" fontId="36" fillId="3" borderId="0" xfId="5" applyFont="1" applyFill="1" applyAlignment="1">
      <alignment horizontal="left" vertical="top" wrapText="1" indent="1"/>
    </xf>
    <xf numFmtId="0" fontId="36" fillId="2" borderId="0" xfId="5" applyFont="1" applyFill="1" applyAlignment="1">
      <alignment horizontal="left" vertical="top" wrapText="1" indent="1"/>
    </xf>
    <xf numFmtId="49" fontId="27" fillId="5" borderId="2" xfId="5" applyNumberFormat="1" applyFont="1" applyFill="1" applyBorder="1" applyAlignment="1" applyProtection="1">
      <alignment horizontal="left" vertical="center" wrapText="1"/>
      <protection locked="0"/>
    </xf>
    <xf numFmtId="0" fontId="28" fillId="3" borderId="0" xfId="5" applyFont="1" applyFill="1" applyAlignment="1">
      <alignment horizontal="left" vertical="top" wrapText="1" indent="1"/>
    </xf>
    <xf numFmtId="0" fontId="28" fillId="2" borderId="0" xfId="5" applyFont="1" applyFill="1" applyAlignment="1">
      <alignment horizontal="left" vertical="top" wrapText="1" indent="1"/>
    </xf>
    <xf numFmtId="0" fontId="37" fillId="2" borderId="0" xfId="0" applyFont="1" applyFill="1"/>
    <xf numFmtId="0" fontId="38" fillId="4" borderId="1" xfId="8" applyFont="1" applyFill="1" applyBorder="1" applyAlignment="1">
      <alignment horizontal="left" vertical="center" wrapText="1" indent="1"/>
    </xf>
    <xf numFmtId="9" fontId="21" fillId="4" borderId="1" xfId="8" applyNumberFormat="1" applyFont="1" applyFill="1" applyBorder="1" applyAlignment="1">
      <alignment horizontal="right" vertical="center" wrapText="1"/>
    </xf>
    <xf numFmtId="0" fontId="32" fillId="4" borderId="1" xfId="8" applyFont="1" applyFill="1" applyBorder="1" applyAlignment="1">
      <alignment horizontal="left" vertical="top" wrapText="1"/>
    </xf>
    <xf numFmtId="0" fontId="27" fillId="2" borderId="0" xfId="0" applyFont="1" applyFill="1" applyAlignment="1">
      <alignment horizontal="left" vertical="center"/>
    </xf>
    <xf numFmtId="0" fontId="39" fillId="3" borderId="0" xfId="0" applyFont="1" applyFill="1" applyAlignment="1">
      <alignment horizontal="left" vertical="center" wrapText="1" indent="1"/>
    </xf>
    <xf numFmtId="0" fontId="25" fillId="3" borderId="0" xfId="0" applyFont="1" applyFill="1" applyAlignment="1" applyProtection="1">
      <alignment horizontal="left" vertical="center" wrapText="1" indent="1"/>
      <protection locked="0"/>
    </xf>
    <xf numFmtId="9" fontId="27" fillId="5" borderId="2" xfId="0" applyNumberFormat="1" applyFont="1" applyFill="1" applyBorder="1" applyAlignment="1" applyProtection="1">
      <alignment horizontal="right" vertical="center" wrapText="1" indent="1"/>
      <protection locked="0"/>
    </xf>
    <xf numFmtId="0" fontId="25" fillId="2" borderId="0" xfId="0" applyFont="1" applyFill="1" applyAlignment="1" applyProtection="1">
      <alignment horizontal="left" vertical="center" wrapText="1" indent="1"/>
      <protection locked="0"/>
    </xf>
    <xf numFmtId="0" fontId="19" fillId="2" borderId="0" xfId="5" quotePrefix="1" applyFont="1" applyFill="1" applyAlignment="1">
      <alignment horizontal="left" vertical="center" indent="1"/>
    </xf>
    <xf numFmtId="165" fontId="41" fillId="2" borderId="0" xfId="0" applyNumberFormat="1" applyFont="1" applyFill="1" applyAlignment="1">
      <alignment vertical="center" wrapText="1"/>
    </xf>
    <xf numFmtId="166" fontId="38" fillId="2" borderId="0" xfId="8" applyNumberFormat="1" applyFont="1" applyFill="1" applyAlignment="1">
      <alignment horizontal="left" vertical="center" indent="1"/>
    </xf>
    <xf numFmtId="0" fontId="28" fillId="2" borderId="0" xfId="5" applyFont="1" applyFill="1" applyAlignment="1">
      <alignment horizontal="left" vertical="center" indent="1"/>
    </xf>
    <xf numFmtId="0" fontId="37" fillId="5" borderId="0" xfId="0" applyFont="1" applyFill="1"/>
    <xf numFmtId="10" fontId="27" fillId="5" borderId="2" xfId="5" applyNumberFormat="1" applyFont="1" applyFill="1" applyBorder="1" applyAlignment="1" applyProtection="1">
      <alignment horizontal="right" vertical="center" wrapText="1" indent="1"/>
      <protection locked="0"/>
    </xf>
    <xf numFmtId="0" fontId="25" fillId="6" borderId="0" xfId="5" quotePrefix="1" applyFont="1" applyFill="1" applyAlignment="1">
      <alignment horizontal="left" vertical="center" indent="1"/>
    </xf>
    <xf numFmtId="0" fontId="25" fillId="5" borderId="0" xfId="5" quotePrefix="1" applyFont="1" applyFill="1" applyAlignment="1">
      <alignment horizontal="left" vertical="center" indent="1"/>
    </xf>
    <xf numFmtId="0" fontId="33" fillId="2" borderId="0" xfId="8" applyFont="1" applyFill="1" applyAlignment="1">
      <alignment horizontal="left" vertical="top" wrapText="1" indent="1"/>
    </xf>
    <xf numFmtId="0" fontId="34" fillId="2" borderId="0" xfId="5" applyFont="1" applyFill="1" applyAlignment="1">
      <alignment horizontal="left" vertical="top" wrapText="1" indent="1"/>
    </xf>
    <xf numFmtId="0" fontId="23" fillId="2" borderId="0" xfId="0" applyFont="1" applyFill="1" applyAlignment="1">
      <alignment horizontal="left" vertical="top" wrapText="1" indent="1"/>
    </xf>
    <xf numFmtId="0" fontId="21" fillId="4" borderId="0" xfId="8" applyFont="1" applyFill="1" applyAlignment="1">
      <alignment horizontal="left" vertical="center" wrapText="1" indent="1"/>
    </xf>
    <xf numFmtId="166" fontId="23" fillId="4" borderId="0" xfId="8" applyNumberFormat="1" applyFont="1" applyFill="1" applyAlignment="1">
      <alignment horizontal="center" vertical="center"/>
    </xf>
    <xf numFmtId="166" fontId="23" fillId="4" borderId="0" xfId="8" applyNumberFormat="1" applyFont="1" applyFill="1" applyAlignment="1">
      <alignment horizontal="left" vertical="center" indent="1"/>
    </xf>
    <xf numFmtId="0" fontId="28" fillId="5" borderId="0" xfId="5" applyFont="1" applyFill="1" applyAlignment="1">
      <alignment horizontal="left" vertical="center" indent="1"/>
    </xf>
    <xf numFmtId="0" fontId="27" fillId="5" borderId="0" xfId="5" applyFont="1" applyFill="1" applyAlignment="1">
      <alignment horizontal="center" vertical="center" wrapText="1"/>
    </xf>
    <xf numFmtId="0" fontId="23" fillId="2" borderId="0" xfId="8" applyFont="1" applyFill="1" applyAlignment="1">
      <alignment horizontal="center" vertical="center" wrapText="1"/>
    </xf>
    <xf numFmtId="49" fontId="27" fillId="5" borderId="2" xfId="5" applyNumberFormat="1" applyFont="1" applyFill="1" applyBorder="1" applyAlignment="1" applyProtection="1">
      <alignment horizontal="right" vertical="center" wrapText="1" indent="1"/>
      <protection locked="0"/>
    </xf>
    <xf numFmtId="10" fontId="27" fillId="8" borderId="2" xfId="7" applyNumberFormat="1" applyFont="1" applyFill="1" applyBorder="1" applyAlignment="1" applyProtection="1">
      <alignment horizontal="right" vertical="center" wrapText="1" indent="1"/>
    </xf>
    <xf numFmtId="10" fontId="27" fillId="8" borderId="2" xfId="11" applyNumberFormat="1" applyFont="1" applyFill="1" applyBorder="1" applyAlignment="1" applyProtection="1">
      <alignment horizontal="right" vertical="center" wrapText="1" indent="1"/>
    </xf>
    <xf numFmtId="176" fontId="27" fillId="5" borderId="2" xfId="5" applyNumberFormat="1" applyFont="1" applyFill="1" applyBorder="1" applyAlignment="1" applyProtection="1">
      <alignment horizontal="right" vertical="center" wrapText="1" indent="1"/>
      <protection locked="0"/>
    </xf>
    <xf numFmtId="171" fontId="27" fillId="5" borderId="2" xfId="5" applyNumberFormat="1" applyFont="1" applyFill="1" applyBorder="1" applyAlignment="1" applyProtection="1">
      <alignment horizontal="right" vertical="center" wrapText="1" indent="1"/>
      <protection locked="0"/>
    </xf>
    <xf numFmtId="172" fontId="27" fillId="5" borderId="2" xfId="5" applyNumberFormat="1" applyFont="1" applyFill="1" applyBorder="1" applyAlignment="1" applyProtection="1">
      <alignment horizontal="right" vertical="center" wrapText="1" indent="1"/>
      <protection locked="0"/>
    </xf>
    <xf numFmtId="177" fontId="23" fillId="4" borderId="0" xfId="7" applyNumberFormat="1" applyFont="1" applyFill="1" applyBorder="1" applyAlignment="1" applyProtection="1">
      <alignment horizontal="center" vertical="center"/>
    </xf>
    <xf numFmtId="177" fontId="23" fillId="2" borderId="0" xfId="7" applyNumberFormat="1" applyFont="1" applyFill="1" applyBorder="1" applyAlignment="1" applyProtection="1">
      <alignment horizontal="right" vertical="center"/>
    </xf>
    <xf numFmtId="177" fontId="37" fillId="2" borderId="0" xfId="7" applyNumberFormat="1" applyFont="1" applyFill="1" applyAlignment="1" applyProtection="1">
      <alignment horizontal="right"/>
    </xf>
    <xf numFmtId="0" fontId="7" fillId="8" borderId="12" xfId="3" applyFont="1" applyFill="1" applyBorder="1"/>
    <xf numFmtId="0" fontId="7" fillId="8" borderId="15" xfId="3" applyFont="1" applyFill="1" applyBorder="1"/>
    <xf numFmtId="0" fontId="7" fillId="8" borderId="3" xfId="3" applyFont="1" applyFill="1" applyBorder="1"/>
    <xf numFmtId="0" fontId="7" fillId="9" borderId="5" xfId="3" applyFont="1" applyFill="1" applyBorder="1" applyAlignment="1">
      <alignment horizontal="left"/>
    </xf>
    <xf numFmtId="0" fontId="7" fillId="8" borderId="6" xfId="3" applyFont="1" applyFill="1" applyBorder="1"/>
    <xf numFmtId="0" fontId="7" fillId="8" borderId="8" xfId="3" applyFont="1" applyFill="1" applyBorder="1"/>
    <xf numFmtId="174" fontId="27" fillId="5" borderId="2" xfId="5" applyNumberFormat="1" applyFont="1" applyFill="1" applyBorder="1" applyAlignment="1" applyProtection="1">
      <alignment horizontal="right" vertical="center" wrapText="1" indent="1"/>
      <protection locked="0"/>
    </xf>
    <xf numFmtId="169" fontId="27" fillId="5" borderId="2" xfId="8" applyNumberFormat="1" applyFont="1" applyFill="1" applyBorder="1" applyAlignment="1" applyProtection="1">
      <alignment horizontal="right" vertical="center" wrapText="1" indent="1"/>
      <protection locked="0"/>
    </xf>
    <xf numFmtId="0" fontId="27" fillId="5" borderId="2" xfId="8" applyFont="1" applyFill="1" applyBorder="1" applyAlignment="1" applyProtection="1">
      <alignment horizontal="right" vertical="center" wrapText="1" indent="1"/>
      <protection locked="0"/>
    </xf>
    <xf numFmtId="175" fontId="27" fillId="5" borderId="2" xfId="5" applyNumberFormat="1" applyFont="1" applyFill="1" applyBorder="1" applyAlignment="1" applyProtection="1">
      <alignment horizontal="right" vertical="center" wrapText="1" indent="1"/>
      <protection locked="0"/>
    </xf>
    <xf numFmtId="176" fontId="27" fillId="5" borderId="2" xfId="8" applyNumberFormat="1" applyFont="1" applyFill="1" applyBorder="1" applyAlignment="1" applyProtection="1">
      <alignment horizontal="right" vertical="center" wrapText="1" indent="1"/>
      <protection locked="0"/>
    </xf>
    <xf numFmtId="0" fontId="27" fillId="5" borderId="2" xfId="5" applyFont="1" applyFill="1" applyBorder="1" applyAlignment="1" applyProtection="1">
      <alignment horizontal="right" vertical="center" wrapText="1" indent="1"/>
      <protection locked="0"/>
    </xf>
    <xf numFmtId="178" fontId="27" fillId="5" borderId="2" xfId="5" applyNumberFormat="1" applyFont="1" applyFill="1" applyBorder="1" applyAlignment="1" applyProtection="1">
      <alignment horizontal="right" vertical="center" wrapText="1" indent="1"/>
      <protection locked="0"/>
    </xf>
    <xf numFmtId="178" fontId="27" fillId="8" borderId="2" xfId="5" applyNumberFormat="1" applyFont="1" applyFill="1" applyBorder="1" applyAlignment="1">
      <alignment horizontal="right" vertical="center" wrapText="1" indent="1"/>
    </xf>
    <xf numFmtId="178" fontId="27" fillId="8" borderId="2" xfId="7" applyNumberFormat="1" applyFont="1" applyFill="1" applyBorder="1" applyAlignment="1" applyProtection="1">
      <alignment horizontal="right" vertical="center" wrapText="1" indent="1"/>
    </xf>
    <xf numFmtId="179" fontId="27" fillId="5" borderId="2" xfId="8" applyNumberFormat="1" applyFont="1" applyFill="1" applyBorder="1" applyAlignment="1" applyProtection="1">
      <alignment horizontal="right" vertical="center" wrapText="1" indent="1"/>
      <protection locked="0"/>
    </xf>
    <xf numFmtId="49" fontId="14" fillId="5" borderId="2" xfId="10" applyNumberFormat="1" applyFill="1" applyBorder="1" applyAlignment="1" applyProtection="1">
      <alignment horizontal="right" vertical="center" wrapText="1" indent="1"/>
      <protection locked="0"/>
    </xf>
    <xf numFmtId="0" fontId="14" fillId="5" borderId="2" xfId="10" applyNumberFormat="1" applyFill="1" applyBorder="1" applyAlignment="1" applyProtection="1">
      <alignment horizontal="right" vertical="center" wrapText="1" indent="1"/>
      <protection locked="0"/>
    </xf>
    <xf numFmtId="166" fontId="27" fillId="5" borderId="2" xfId="8" applyNumberFormat="1" applyFont="1" applyFill="1" applyBorder="1" applyAlignment="1" applyProtection="1">
      <alignment horizontal="right" vertical="center" wrapText="1" indent="1"/>
      <protection locked="0"/>
    </xf>
    <xf numFmtId="0" fontId="17" fillId="5" borderId="0" xfId="5" applyFont="1" applyFill="1" applyAlignment="1">
      <alignment horizontal="left" vertical="center" indent="3"/>
    </xf>
    <xf numFmtId="0" fontId="29" fillId="5" borderId="0" xfId="8" applyFont="1" applyFill="1"/>
    <xf numFmtId="0" fontId="19" fillId="5" borderId="0" xfId="8" applyFont="1" applyFill="1" applyAlignment="1">
      <alignment horizontal="left" vertical="center" wrapText="1" indent="1"/>
    </xf>
    <xf numFmtId="0" fontId="35" fillId="5" borderId="0" xfId="5" applyFont="1" applyFill="1" applyAlignment="1">
      <alignment horizontal="left" vertical="center" indent="3"/>
    </xf>
    <xf numFmtId="0" fontId="25" fillId="3" borderId="0" xfId="8" applyFont="1" applyFill="1" applyAlignment="1">
      <alignment horizontal="left" vertical="center" wrapText="1"/>
    </xf>
    <xf numFmtId="0" fontId="25" fillId="2" borderId="0" xfId="8" applyFont="1" applyFill="1" applyAlignment="1">
      <alignment horizontal="left" vertical="center" wrapText="1"/>
    </xf>
    <xf numFmtId="0" fontId="19" fillId="2" borderId="0" xfId="8" applyFont="1" applyFill="1" applyAlignment="1">
      <alignment horizontal="left" vertical="center" wrapText="1"/>
    </xf>
    <xf numFmtId="0" fontId="21" fillId="4" borderId="0" xfId="8" applyFont="1" applyFill="1" applyAlignment="1">
      <alignment horizontal="left" vertical="center" wrapText="1"/>
    </xf>
    <xf numFmtId="0" fontId="25" fillId="5" borderId="0" xfId="5" applyFont="1" applyFill="1" applyAlignment="1">
      <alignment horizontal="left" vertical="center" wrapText="1"/>
    </xf>
    <xf numFmtId="0" fontId="25" fillId="2" borderId="0" xfId="2" applyNumberFormat="1" applyFont="1" applyFill="1" applyBorder="1" applyAlignment="1" applyProtection="1">
      <alignment horizontal="left" vertical="center"/>
    </xf>
    <xf numFmtId="0" fontId="30" fillId="5" borderId="0" xfId="5" applyFont="1" applyFill="1" applyAlignment="1">
      <alignment horizontal="left" vertical="center" indent="7"/>
    </xf>
    <xf numFmtId="0" fontId="17" fillId="5" borderId="0" xfId="5" applyFont="1" applyFill="1" applyAlignment="1">
      <alignment horizontal="left" vertical="center"/>
    </xf>
    <xf numFmtId="165" fontId="17" fillId="5" borderId="0" xfId="5" applyNumberFormat="1" applyFont="1" applyFill="1" applyAlignment="1">
      <alignment horizontal="left" vertical="center" wrapText="1"/>
    </xf>
    <xf numFmtId="165" fontId="17" fillId="5" borderId="0" xfId="5" applyNumberFormat="1" applyFont="1" applyFill="1" applyAlignment="1">
      <alignment horizontal="left" vertical="top" wrapText="1" indent="1"/>
    </xf>
    <xf numFmtId="0" fontId="19" fillId="5" borderId="18" xfId="8" applyFont="1" applyFill="1" applyBorder="1" applyAlignment="1">
      <alignment horizontal="left" vertical="center" indent="1"/>
    </xf>
    <xf numFmtId="0" fontId="18" fillId="5" borderId="18" xfId="8" applyFont="1" applyFill="1" applyBorder="1" applyAlignment="1">
      <alignment horizontal="left" vertical="center" wrapText="1"/>
    </xf>
    <xf numFmtId="0" fontId="18" fillId="5" borderId="18" xfId="8" applyFont="1" applyFill="1" applyBorder="1" applyAlignment="1">
      <alignment horizontal="left" vertical="top" wrapText="1" indent="1"/>
    </xf>
    <xf numFmtId="165" fontId="30" fillId="5" borderId="0" xfId="5" applyNumberFormat="1" applyFont="1" applyFill="1" applyAlignment="1">
      <alignment horizontal="left" vertical="center" indent="7"/>
    </xf>
    <xf numFmtId="0" fontId="10" fillId="5" borderId="0" xfId="5" applyFont="1" applyFill="1" applyAlignment="1">
      <alignment horizontal="left" vertical="center" indent="5"/>
    </xf>
    <xf numFmtId="165" fontId="17" fillId="5" borderId="0" xfId="5" applyNumberFormat="1" applyFont="1" applyFill="1" applyAlignment="1">
      <alignment horizontal="left" vertical="center" wrapText="1" indent="3"/>
    </xf>
    <xf numFmtId="177" fontId="17" fillId="5" borderId="0" xfId="7" applyNumberFormat="1" applyFont="1" applyFill="1" applyAlignment="1" applyProtection="1">
      <alignment horizontal="right" indent="3"/>
    </xf>
    <xf numFmtId="165" fontId="33" fillId="5" borderId="0" xfId="5" applyNumberFormat="1" applyFont="1" applyFill="1" applyAlignment="1">
      <alignment horizontal="left" vertical="center" wrapText="1"/>
    </xf>
    <xf numFmtId="0" fontId="40" fillId="5" borderId="18" xfId="0" applyFont="1" applyFill="1" applyBorder="1" applyAlignment="1">
      <alignment horizontal="left" vertical="top"/>
    </xf>
    <xf numFmtId="177" fontId="19" fillId="5" borderId="18" xfId="7" applyNumberFormat="1" applyFont="1" applyFill="1" applyBorder="1" applyAlignment="1" applyProtection="1">
      <alignment horizontal="right" vertical="center" indent="1"/>
    </xf>
    <xf numFmtId="0" fontId="33" fillId="5" borderId="18" xfId="8" applyFont="1" applyFill="1" applyBorder="1" applyAlignment="1">
      <alignment horizontal="left" vertical="center" indent="1"/>
    </xf>
    <xf numFmtId="165" fontId="16" fillId="5" borderId="0" xfId="5" applyNumberFormat="1" applyFont="1" applyFill="1" applyAlignment="1">
      <alignment horizontal="left" vertical="center" indent="7"/>
    </xf>
    <xf numFmtId="0" fontId="10" fillId="5" borderId="0" xfId="5" applyFont="1" applyFill="1" applyAlignment="1">
      <alignment horizontal="left" vertical="center" indent="1"/>
    </xf>
    <xf numFmtId="0" fontId="17" fillId="5" borderId="0" xfId="5" applyFont="1" applyFill="1" applyAlignment="1">
      <alignment horizontal="left" indent="3"/>
    </xf>
    <xf numFmtId="0" fontId="18" fillId="5" borderId="18" xfId="8" applyFont="1" applyFill="1" applyBorder="1" applyAlignment="1">
      <alignment horizontal="left" vertical="center" wrapText="1" indent="1"/>
    </xf>
    <xf numFmtId="0" fontId="10" fillId="5" borderId="0" xfId="5" applyFont="1" applyFill="1" applyAlignment="1">
      <alignment horizontal="left" vertical="center"/>
    </xf>
    <xf numFmtId="9" fontId="37" fillId="5" borderId="0" xfId="0" applyNumberFormat="1" applyFont="1" applyFill="1" applyAlignment="1">
      <alignment horizontal="right"/>
    </xf>
    <xf numFmtId="0" fontId="45" fillId="5" borderId="0" xfId="5" applyFont="1" applyFill="1" applyAlignment="1">
      <alignment horizontal="left" vertical="center" indent="3"/>
    </xf>
    <xf numFmtId="0" fontId="43" fillId="5" borderId="0" xfId="5" applyFont="1" applyFill="1"/>
    <xf numFmtId="0" fontId="44" fillId="5" borderId="0" xfId="8" applyFont="1" applyFill="1" applyAlignment="1">
      <alignment horizontal="left" vertical="center" wrapText="1" indent="1"/>
    </xf>
    <xf numFmtId="0" fontId="46" fillId="5" borderId="0" xfId="8" applyFont="1" applyFill="1"/>
    <xf numFmtId="0" fontId="22" fillId="5" borderId="0" xfId="8" applyFont="1" applyFill="1"/>
    <xf numFmtId="0" fontId="47" fillId="5" borderId="0" xfId="8" applyFont="1" applyFill="1" applyAlignment="1">
      <alignment horizontal="left" vertical="center" wrapText="1" indent="1"/>
    </xf>
    <xf numFmtId="0" fontId="48" fillId="5" borderId="0" xfId="5" applyFont="1" applyFill="1" applyAlignment="1">
      <alignment horizontal="left" vertical="center" indent="3"/>
    </xf>
    <xf numFmtId="0" fontId="46" fillId="5" borderId="0" xfId="5" applyFont="1" applyFill="1"/>
    <xf numFmtId="0" fontId="46" fillId="5" borderId="17" xfId="8" applyFont="1" applyFill="1" applyBorder="1"/>
    <xf numFmtId="0" fontId="47" fillId="5" borderId="0" xfId="5" applyFont="1" applyFill="1" applyAlignment="1">
      <alignment vertical="center"/>
    </xf>
    <xf numFmtId="0" fontId="44" fillId="5" borderId="0" xfId="0" applyFont="1" applyFill="1"/>
    <xf numFmtId="9" fontId="30" fillId="5" borderId="0" xfId="5" applyNumberFormat="1" applyFont="1" applyFill="1" applyAlignment="1">
      <alignment horizontal="right" vertical="center"/>
    </xf>
    <xf numFmtId="165" fontId="17" fillId="5" borderId="0" xfId="5" applyNumberFormat="1" applyFont="1" applyFill="1" applyAlignment="1">
      <alignment horizontal="center" vertical="center" wrapText="1"/>
    </xf>
    <xf numFmtId="0" fontId="19" fillId="5" borderId="0" xfId="8" applyFont="1" applyFill="1" applyAlignment="1">
      <alignment horizontal="left" indent="1"/>
    </xf>
    <xf numFmtId="9" fontId="19" fillId="5" borderId="0" xfId="8" applyNumberFormat="1" applyFont="1" applyFill="1" applyAlignment="1">
      <alignment horizontal="right"/>
    </xf>
    <xf numFmtId="0" fontId="19" fillId="5" borderId="0" xfId="8" applyFont="1" applyFill="1" applyAlignment="1">
      <alignment wrapText="1"/>
    </xf>
    <xf numFmtId="0" fontId="18" fillId="5" borderId="0" xfId="8" applyFont="1" applyFill="1" applyAlignment="1">
      <alignment horizontal="left" wrapText="1"/>
    </xf>
    <xf numFmtId="0" fontId="20" fillId="5" borderId="0" xfId="8" applyFont="1" applyFill="1"/>
    <xf numFmtId="9" fontId="20" fillId="5" borderId="0" xfId="5" applyNumberFormat="1" applyFont="1" applyFill="1" applyAlignment="1">
      <alignment horizontal="left"/>
    </xf>
    <xf numFmtId="0" fontId="33" fillId="5" borderId="2" xfId="5" applyFont="1" applyFill="1" applyBorder="1" applyAlignment="1" applyProtection="1">
      <alignment horizontal="left" vertical="center" wrapText="1"/>
      <protection locked="0"/>
    </xf>
    <xf numFmtId="0" fontId="46" fillId="5" borderId="0" xfId="0" applyFont="1" applyFill="1" applyAlignment="1">
      <alignment horizontal="left" vertical="top"/>
    </xf>
    <xf numFmtId="0" fontId="45" fillId="5" borderId="0" xfId="5" applyFont="1" applyFill="1"/>
    <xf numFmtId="0" fontId="50" fillId="5" borderId="0" xfId="0" applyFont="1" applyFill="1"/>
    <xf numFmtId="0" fontId="38" fillId="5" borderId="0" xfId="0" applyFont="1" applyFill="1"/>
    <xf numFmtId="177" fontId="44" fillId="5" borderId="0" xfId="7" applyNumberFormat="1" applyFont="1" applyFill="1" applyAlignment="1" applyProtection="1">
      <alignment horizontal="right"/>
    </xf>
    <xf numFmtId="0" fontId="44" fillId="5" borderId="0" xfId="0" applyFont="1" applyFill="1" applyAlignment="1">
      <alignment horizontal="left" indent="1"/>
    </xf>
    <xf numFmtId="0" fontId="46" fillId="5" borderId="0" xfId="5" applyFont="1" applyFill="1" applyAlignment="1">
      <alignment vertical="center"/>
    </xf>
    <xf numFmtId="0" fontId="46" fillId="5" borderId="0" xfId="5" applyFont="1" applyFill="1" applyAlignment="1">
      <alignment horizontal="left" vertical="top" wrapText="1" indent="1"/>
    </xf>
    <xf numFmtId="0" fontId="44" fillId="5" borderId="0" xfId="0" applyFont="1" applyFill="1" applyAlignment="1">
      <alignment horizontal="left" vertical="top" indent="1"/>
    </xf>
    <xf numFmtId="0" fontId="47" fillId="5" borderId="0" xfId="5" applyFont="1" applyFill="1" applyAlignment="1">
      <alignment horizontal="left" vertical="center" wrapText="1" indent="1"/>
    </xf>
    <xf numFmtId="0" fontId="21" fillId="5" borderId="0" xfId="8" applyFont="1" applyFill="1" applyAlignment="1">
      <alignment horizontal="left" vertical="center" wrapText="1"/>
    </xf>
    <xf numFmtId="0" fontId="22" fillId="5" borderId="0" xfId="8" applyFont="1" applyFill="1" applyAlignment="1">
      <alignment vertical="center"/>
    </xf>
    <xf numFmtId="0" fontId="7" fillId="8" borderId="16" xfId="0" applyFont="1" applyFill="1" applyBorder="1"/>
    <xf numFmtId="0" fontId="7" fillId="8" borderId="10" xfId="0" applyFont="1" applyFill="1" applyBorder="1"/>
    <xf numFmtId="0" fontId="7" fillId="8" borderId="13" xfId="0" applyFont="1" applyFill="1" applyBorder="1"/>
    <xf numFmtId="173" fontId="27" fillId="3" borderId="19" xfId="5" applyNumberFormat="1" applyFont="1" applyFill="1" applyBorder="1" applyAlignment="1">
      <alignment horizontal="right" vertical="center" wrapText="1" indent="1"/>
    </xf>
    <xf numFmtId="178" fontId="27" fillId="3" borderId="19" xfId="5" applyNumberFormat="1" applyFont="1" applyFill="1" applyBorder="1" applyAlignment="1">
      <alignment horizontal="right" vertical="center" wrapText="1" indent="1"/>
    </xf>
    <xf numFmtId="178" fontId="27" fillId="2" borderId="19" xfId="5" applyNumberFormat="1" applyFont="1" applyFill="1" applyBorder="1" applyAlignment="1">
      <alignment horizontal="right" vertical="center" wrapText="1" indent="1"/>
    </xf>
    <xf numFmtId="10" fontId="27" fillId="2" borderId="19" xfId="5" applyNumberFormat="1" applyFont="1" applyFill="1" applyBorder="1" applyAlignment="1">
      <alignment horizontal="right" vertical="center" wrapText="1" indent="1"/>
    </xf>
    <xf numFmtId="0" fontId="27" fillId="3" borderId="19" xfId="5" applyFont="1" applyFill="1" applyBorder="1" applyAlignment="1">
      <alignment horizontal="right" vertical="center" wrapText="1" indent="1"/>
    </xf>
    <xf numFmtId="9" fontId="31" fillId="3" borderId="2" xfId="0" applyNumberFormat="1" applyFont="1" applyFill="1" applyBorder="1" applyAlignment="1">
      <alignment horizontal="right" vertical="center" wrapText="1" indent="1"/>
    </xf>
    <xf numFmtId="10" fontId="27" fillId="8" borderId="2" xfId="5" applyNumberFormat="1" applyFont="1" applyFill="1" applyBorder="1" applyAlignment="1">
      <alignment horizontal="right" vertical="center" wrapText="1" indent="1"/>
    </xf>
    <xf numFmtId="178" fontId="27" fillId="5" borderId="2" xfId="7" applyNumberFormat="1" applyFont="1" applyFill="1" applyBorder="1" applyAlignment="1" applyProtection="1">
      <alignment horizontal="right" vertical="center" wrapText="1" indent="1"/>
      <protection locked="0"/>
    </xf>
    <xf numFmtId="176" fontId="27" fillId="5" borderId="2" xfId="7" applyNumberFormat="1" applyFont="1" applyFill="1" applyBorder="1" applyAlignment="1" applyProtection="1">
      <alignment horizontal="right" vertical="center" wrapText="1" indent="1"/>
      <protection locked="0"/>
    </xf>
    <xf numFmtId="172" fontId="27" fillId="5" borderId="2" xfId="7" applyNumberFormat="1" applyFont="1" applyFill="1" applyBorder="1" applyAlignment="1" applyProtection="1">
      <alignment horizontal="right" vertical="center" wrapText="1" indent="1"/>
      <protection locked="0"/>
    </xf>
    <xf numFmtId="10" fontId="27" fillId="0" borderId="2" xfId="7" applyNumberFormat="1" applyFont="1" applyFill="1" applyBorder="1" applyAlignment="1" applyProtection="1">
      <alignment horizontal="right" vertical="center" wrapText="1" indent="1"/>
      <protection locked="0"/>
    </xf>
    <xf numFmtId="178" fontId="27" fillId="0" borderId="2" xfId="5" applyNumberFormat="1" applyFont="1" applyBorder="1" applyAlignment="1" applyProtection="1">
      <alignment horizontal="right" vertical="center" wrapText="1" indent="1"/>
      <protection locked="0"/>
    </xf>
    <xf numFmtId="0" fontId="25" fillId="3" borderId="0" xfId="0" applyFont="1" applyFill="1" applyAlignment="1">
      <alignment horizontal="left" vertical="center" wrapText="1" indent="1"/>
    </xf>
    <xf numFmtId="49" fontId="27" fillId="3" borderId="19" xfId="5" applyNumberFormat="1" applyFont="1" applyFill="1" applyBorder="1" applyAlignment="1">
      <alignment horizontal="right" vertical="center" wrapText="1" indent="1"/>
    </xf>
    <xf numFmtId="174" fontId="27" fillId="3" borderId="19" xfId="5" applyNumberFormat="1" applyFont="1" applyFill="1" applyBorder="1" applyAlignment="1">
      <alignment horizontal="right" vertical="center" wrapText="1" indent="1"/>
    </xf>
    <xf numFmtId="10" fontId="27" fillId="3" borderId="19" xfId="5" applyNumberFormat="1" applyFont="1" applyFill="1" applyBorder="1" applyAlignment="1">
      <alignment horizontal="right" vertical="center" wrapText="1" indent="1"/>
    </xf>
    <xf numFmtId="176" fontId="27" fillId="3" borderId="19" xfId="5" applyNumberFormat="1" applyFont="1" applyFill="1" applyBorder="1" applyAlignment="1">
      <alignment horizontal="right" vertical="center" wrapText="1" indent="1"/>
    </xf>
    <xf numFmtId="166" fontId="27" fillId="3" borderId="19" xfId="8" applyNumberFormat="1" applyFont="1" applyFill="1" applyBorder="1" applyAlignment="1">
      <alignment horizontal="right" vertical="center" wrapText="1" indent="1"/>
    </xf>
    <xf numFmtId="172" fontId="27" fillId="3" borderId="19" xfId="5" applyNumberFormat="1" applyFont="1" applyFill="1" applyBorder="1" applyAlignment="1">
      <alignment horizontal="right" vertical="center" wrapText="1" indent="1"/>
    </xf>
    <xf numFmtId="171" fontId="27" fillId="3" borderId="19" xfId="5" applyNumberFormat="1" applyFont="1" applyFill="1" applyBorder="1" applyAlignment="1">
      <alignment horizontal="right" vertical="center" wrapText="1" indent="1"/>
    </xf>
    <xf numFmtId="0" fontId="38" fillId="2" borderId="0" xfId="8" applyFont="1" applyFill="1" applyAlignment="1">
      <alignment horizontal="left" vertical="center" wrapText="1" indent="1"/>
    </xf>
    <xf numFmtId="165" fontId="17" fillId="5" borderId="0" xfId="5" applyNumberFormat="1" applyFont="1" applyFill="1" applyAlignment="1" applyProtection="1">
      <alignment horizontal="left" vertical="center" wrapText="1" indent="3"/>
      <protection locked="0"/>
    </xf>
    <xf numFmtId="165" fontId="17" fillId="5" borderId="18" xfId="5" applyNumberFormat="1" applyFont="1" applyFill="1" applyBorder="1" applyAlignment="1" applyProtection="1">
      <alignment horizontal="left" vertical="center" wrapText="1" indent="3"/>
      <protection locked="0"/>
    </xf>
    <xf numFmtId="166" fontId="23" fillId="4" borderId="0" xfId="8" applyNumberFormat="1" applyFont="1" applyFill="1" applyAlignment="1" applyProtection="1">
      <alignment horizontal="center" vertical="center"/>
      <protection locked="0"/>
    </xf>
    <xf numFmtId="0" fontId="21" fillId="2" borderId="0" xfId="8" applyFont="1" applyFill="1" applyAlignment="1" applyProtection="1">
      <alignment horizontal="left" vertical="center" wrapText="1" indent="1"/>
      <protection locked="0"/>
    </xf>
    <xf numFmtId="173" fontId="27" fillId="5" borderId="2" xfId="5" applyNumberFormat="1" applyFont="1" applyFill="1" applyBorder="1" applyAlignment="1" applyProtection="1">
      <alignment horizontal="right" vertical="center" wrapText="1" indent="1"/>
      <protection locked="0"/>
    </xf>
    <xf numFmtId="0" fontId="21" fillId="2" borderId="0" xfId="8" applyFont="1" applyFill="1" applyAlignment="1" applyProtection="1">
      <alignment horizontal="left" vertical="center" wrapText="1"/>
      <protection locked="0"/>
    </xf>
    <xf numFmtId="0" fontId="18" fillId="2" borderId="0" xfId="8" applyFont="1" applyFill="1" applyAlignment="1" applyProtection="1">
      <alignment horizontal="left" vertical="center" wrapText="1" indent="1"/>
      <protection locked="0"/>
    </xf>
    <xf numFmtId="0" fontId="21" fillId="5" borderId="0" xfId="8" applyFont="1" applyFill="1" applyAlignment="1" applyProtection="1">
      <alignment horizontal="left" vertical="center" wrapText="1"/>
      <protection locked="0"/>
    </xf>
    <xf numFmtId="0" fontId="44" fillId="5" borderId="0" xfId="0" applyFont="1" applyFill="1" applyProtection="1">
      <protection locked="0"/>
    </xf>
    <xf numFmtId="177" fontId="27" fillId="5" borderId="0" xfId="7" applyNumberFormat="1" applyFont="1" applyFill="1" applyBorder="1" applyAlignment="1" applyProtection="1">
      <alignment horizontal="left" vertical="center" wrapText="1"/>
    </xf>
    <xf numFmtId="49" fontId="27" fillId="5" borderId="0" xfId="5" applyNumberFormat="1" applyFont="1" applyFill="1" applyAlignment="1">
      <alignment horizontal="left" vertical="center" wrapText="1"/>
    </xf>
    <xf numFmtId="0" fontId="0" fillId="8" borderId="0" xfId="0" applyFill="1"/>
    <xf numFmtId="49" fontId="0" fillId="8" borderId="0" xfId="0" applyNumberFormat="1" applyFill="1"/>
    <xf numFmtId="49" fontId="4" fillId="8" borderId="0" xfId="0" applyNumberFormat="1" applyFont="1" applyFill="1"/>
    <xf numFmtId="0" fontId="0" fillId="2" borderId="0" xfId="0" applyFill="1"/>
    <xf numFmtId="9" fontId="31" fillId="0" borderId="2" xfId="0" applyNumberFormat="1" applyFont="1" applyBorder="1" applyAlignment="1" applyProtection="1">
      <alignment horizontal="right" vertical="center" wrapText="1" indent="1"/>
      <protection locked="0"/>
    </xf>
    <xf numFmtId="169" fontId="15" fillId="11" borderId="0" xfId="0" applyNumberFormat="1" applyFont="1" applyFill="1"/>
    <xf numFmtId="0" fontId="15" fillId="0" borderId="0" xfId="0" applyFont="1"/>
    <xf numFmtId="9" fontId="15" fillId="10" borderId="0" xfId="0" applyNumberFormat="1" applyFont="1" applyFill="1"/>
    <xf numFmtId="169" fontId="0" fillId="0" borderId="0" xfId="0" applyNumberFormat="1"/>
    <xf numFmtId="0" fontId="15" fillId="8" borderId="0" xfId="0" applyFont="1" applyFill="1"/>
    <xf numFmtId="169" fontId="15" fillId="11" borderId="0" xfId="0" applyNumberFormat="1" applyFont="1" applyFill="1" applyAlignment="1">
      <alignment horizontal="center"/>
    </xf>
    <xf numFmtId="0" fontId="15" fillId="0" borderId="0" xfId="0" applyFont="1" applyAlignment="1">
      <alignment horizontal="center"/>
    </xf>
    <xf numFmtId="9" fontId="4" fillId="0" borderId="0" xfId="0" applyNumberFormat="1" applyFont="1"/>
    <xf numFmtId="175" fontId="0" fillId="0" borderId="0" xfId="0" applyNumberFormat="1"/>
    <xf numFmtId="9" fontId="11" fillId="0" borderId="0" xfId="0" applyNumberFormat="1" applyFont="1" applyAlignment="1">
      <alignment vertical="top" wrapText="1"/>
    </xf>
    <xf numFmtId="0" fontId="6" fillId="11" borderId="0" xfId="0" applyFont="1" applyFill="1" applyAlignment="1">
      <alignment vertical="top" wrapText="1"/>
    </xf>
    <xf numFmtId="9" fontId="6" fillId="11" borderId="0" xfId="0" applyNumberFormat="1" applyFont="1" applyFill="1" applyAlignment="1">
      <alignment vertical="top" wrapText="1"/>
    </xf>
    <xf numFmtId="0" fontId="6" fillId="11" borderId="0" xfId="0" applyFont="1" applyFill="1" applyAlignment="1">
      <alignment horizontal="center" vertical="top" wrapText="1"/>
    </xf>
    <xf numFmtId="9" fontId="6" fillId="0" borderId="0" xfId="0" applyNumberFormat="1" applyFont="1" applyAlignment="1">
      <alignment vertical="top" wrapText="1"/>
    </xf>
    <xf numFmtId="0" fontId="0" fillId="0" borderId="0" xfId="0" applyAlignment="1">
      <alignment vertical="top" wrapText="1"/>
    </xf>
    <xf numFmtId="9" fontId="11" fillId="11" borderId="0" xfId="0" applyNumberFormat="1" applyFont="1" applyFill="1" applyAlignment="1">
      <alignment vertical="top" wrapText="1"/>
    </xf>
    <xf numFmtId="0" fontId="0" fillId="11" borderId="0" xfId="0" applyFill="1" applyAlignment="1">
      <alignment vertical="top" wrapText="1"/>
    </xf>
    <xf numFmtId="0" fontId="13" fillId="11" borderId="0" xfId="0" applyFont="1" applyFill="1" applyAlignment="1">
      <alignment vertical="top" wrapText="1"/>
    </xf>
    <xf numFmtId="169" fontId="11" fillId="11" borderId="0" xfId="0" applyNumberFormat="1" applyFont="1" applyFill="1" applyAlignment="1">
      <alignment vertical="top" wrapText="1"/>
    </xf>
    <xf numFmtId="0" fontId="0" fillId="11" borderId="0" xfId="0" applyFill="1" applyAlignment="1">
      <alignment horizontal="center"/>
    </xf>
    <xf numFmtId="0" fontId="0" fillId="0" borderId="0" xfId="0" applyAlignment="1">
      <alignment horizontal="center"/>
    </xf>
    <xf numFmtId="9" fontId="11" fillId="11" borderId="0" xfId="0" applyNumberFormat="1" applyFont="1" applyFill="1" applyAlignment="1">
      <alignment horizontal="left" vertical="top" wrapText="1"/>
    </xf>
    <xf numFmtId="0" fontId="4" fillId="0" borderId="0" xfId="0" applyFont="1" applyAlignment="1">
      <alignment horizontal="left"/>
    </xf>
    <xf numFmtId="0" fontId="33" fillId="5" borderId="0" xfId="2" applyNumberFormat="1" applyFont="1" applyFill="1" applyBorder="1" applyAlignment="1" applyProtection="1">
      <alignment horizontal="left" vertical="center" wrapText="1" indent="1"/>
    </xf>
    <xf numFmtId="0" fontId="33" fillId="5" borderId="0" xfId="2" applyNumberFormat="1" applyFont="1" applyFill="1" applyBorder="1" applyAlignment="1" applyProtection="1">
      <alignment horizontal="left" vertical="center" indent="1"/>
    </xf>
    <xf numFmtId="0" fontId="51" fillId="5" borderId="0" xfId="2" applyNumberFormat="1" applyFont="1" applyFill="1" applyBorder="1" applyAlignment="1" applyProtection="1">
      <alignment horizontal="left" vertical="center" wrapText="1" indent="1"/>
    </xf>
    <xf numFmtId="165" fontId="30" fillId="5" borderId="0" xfId="5" applyNumberFormat="1" applyFont="1" applyFill="1" applyAlignment="1">
      <alignment horizontal="left" vertical="center" wrapText="1" indent="1"/>
    </xf>
    <xf numFmtId="0" fontId="7" fillId="7" borderId="0" xfId="0" applyFont="1" applyFill="1"/>
    <xf numFmtId="10" fontId="0" fillId="6" borderId="0" xfId="0" applyNumberFormat="1" applyFill="1"/>
    <xf numFmtId="0" fontId="4" fillId="8" borderId="0" xfId="0" applyFont="1" applyFill="1"/>
    <xf numFmtId="49" fontId="27" fillId="2" borderId="19" xfId="5" applyNumberFormat="1" applyFont="1" applyFill="1" applyBorder="1" applyAlignment="1">
      <alignment horizontal="right" vertical="center" wrapText="1" indent="1"/>
    </xf>
    <xf numFmtId="176" fontId="27" fillId="2" borderId="19" xfId="5" applyNumberFormat="1" applyFont="1" applyFill="1" applyBorder="1" applyAlignment="1">
      <alignment horizontal="right" vertical="center" wrapText="1" indent="1"/>
    </xf>
    <xf numFmtId="166" fontId="27" fillId="2" borderId="19" xfId="8" applyNumberFormat="1" applyFont="1" applyFill="1" applyBorder="1" applyAlignment="1">
      <alignment horizontal="right" vertical="center" wrapText="1" indent="1"/>
    </xf>
    <xf numFmtId="171" fontId="27" fillId="2" borderId="19" xfId="5" applyNumberFormat="1" applyFont="1" applyFill="1" applyBorder="1" applyAlignment="1">
      <alignment horizontal="right" vertical="center" wrapText="1" indent="1"/>
    </xf>
    <xf numFmtId="172" fontId="27" fillId="2" borderId="19" xfId="5" applyNumberFormat="1" applyFont="1" applyFill="1" applyBorder="1" applyAlignment="1">
      <alignment horizontal="right" vertical="center" wrapText="1" indent="1"/>
    </xf>
    <xf numFmtId="9" fontId="27" fillId="2" borderId="19" xfId="11" applyFont="1" applyFill="1" applyBorder="1" applyAlignment="1" applyProtection="1">
      <alignment horizontal="right" vertical="center" wrapText="1" indent="1"/>
    </xf>
    <xf numFmtId="165" fontId="30" fillId="5" borderId="0" xfId="5" applyNumberFormat="1" applyFont="1" applyFill="1" applyAlignment="1">
      <alignment horizontal="left" vertical="center" indent="8"/>
    </xf>
    <xf numFmtId="0" fontId="25" fillId="2" borderId="22" xfId="5" applyFont="1" applyFill="1" applyBorder="1" applyAlignment="1">
      <alignment horizontal="left" vertical="center" wrapText="1" indent="1"/>
    </xf>
    <xf numFmtId="0" fontId="25" fillId="3" borderId="22" xfId="5" applyFont="1" applyFill="1" applyBorder="1" applyAlignment="1">
      <alignment horizontal="left" vertical="center" wrapText="1" indent="1"/>
    </xf>
    <xf numFmtId="0" fontId="25" fillId="2" borderId="24" xfId="5" applyFont="1" applyFill="1" applyBorder="1" applyAlignment="1">
      <alignment horizontal="left" vertical="center" wrapText="1" indent="1"/>
    </xf>
    <xf numFmtId="0" fontId="0" fillId="5" borderId="0" xfId="0" applyFill="1"/>
    <xf numFmtId="0" fontId="16" fillId="5" borderId="0" xfId="5" applyFont="1" applyFill="1" applyAlignment="1">
      <alignment horizontal="left" vertical="center" indent="6"/>
    </xf>
    <xf numFmtId="0" fontId="10" fillId="5" borderId="0" xfId="5" applyFont="1" applyFill="1" applyAlignment="1">
      <alignment horizontal="left" vertical="center" indent="2"/>
    </xf>
    <xf numFmtId="0" fontId="18" fillId="5" borderId="0" xfId="8" applyFont="1" applyFill="1" applyAlignment="1">
      <alignment horizontal="left" vertical="center" wrapText="1"/>
    </xf>
    <xf numFmtId="0" fontId="33" fillId="5" borderId="0" xfId="0" applyFont="1" applyFill="1"/>
    <xf numFmtId="170" fontId="0" fillId="5" borderId="0" xfId="0" applyNumberFormat="1" applyFill="1"/>
    <xf numFmtId="0" fontId="16" fillId="5" borderId="0" xfId="5" applyFont="1" applyFill="1" applyAlignment="1">
      <alignment horizontal="left" vertical="center" indent="7"/>
    </xf>
    <xf numFmtId="0" fontId="37" fillId="5" borderId="0" xfId="0" applyFont="1" applyFill="1" applyAlignment="1">
      <alignment vertical="center"/>
    </xf>
    <xf numFmtId="0" fontId="0" fillId="5" borderId="0" xfId="0" applyFill="1" applyAlignment="1">
      <alignment vertical="center"/>
    </xf>
    <xf numFmtId="0" fontId="37" fillId="5" borderId="0" xfId="0" applyFont="1" applyFill="1" applyAlignment="1">
      <alignment horizontal="left" indent="6"/>
    </xf>
    <xf numFmtId="170" fontId="37" fillId="5" borderId="0" xfId="0" applyNumberFormat="1" applyFont="1" applyFill="1"/>
    <xf numFmtId="169" fontId="37" fillId="5" borderId="0" xfId="0" applyNumberFormat="1" applyFont="1" applyFill="1"/>
    <xf numFmtId="0" fontId="4" fillId="5" borderId="0" xfId="0" applyFont="1" applyFill="1"/>
    <xf numFmtId="169" fontId="0" fillId="5" borderId="0" xfId="0" applyNumberFormat="1" applyFill="1"/>
    <xf numFmtId="0" fontId="37" fillId="5" borderId="12" xfId="0" applyFont="1" applyFill="1" applyBorder="1"/>
    <xf numFmtId="169" fontId="37" fillId="5" borderId="12" xfId="0" applyNumberFormat="1" applyFont="1" applyFill="1" applyBorder="1"/>
    <xf numFmtId="169" fontId="0" fillId="5" borderId="12" xfId="0" applyNumberFormat="1" applyFill="1" applyBorder="1"/>
    <xf numFmtId="0" fontId="0" fillId="5" borderId="12" xfId="0" applyFill="1" applyBorder="1"/>
    <xf numFmtId="0" fontId="18" fillId="5" borderId="0" xfId="8" applyFont="1" applyFill="1" applyAlignment="1">
      <alignment horizontal="left" vertical="center" indent="1"/>
    </xf>
    <xf numFmtId="0" fontId="18" fillId="5" borderId="0" xfId="8" applyFont="1" applyFill="1" applyAlignment="1">
      <alignment horizontal="left" vertical="center" wrapText="1" indent="1"/>
    </xf>
    <xf numFmtId="0" fontId="25" fillId="2" borderId="23" xfId="5" applyFont="1" applyFill="1" applyBorder="1" applyAlignment="1">
      <alignment horizontal="right" vertical="center" wrapText="1" indent="1"/>
    </xf>
    <xf numFmtId="0" fontId="19" fillId="5" borderId="0" xfId="8" applyFont="1" applyFill="1" applyAlignment="1">
      <alignment horizontal="left" vertical="center" indent="1"/>
    </xf>
    <xf numFmtId="176" fontId="25" fillId="2" borderId="23" xfId="17" applyNumberFormat="1" applyFill="1" applyBorder="1" applyAlignment="1">
      <alignment horizontal="right" vertical="center" wrapText="1" indent="1"/>
    </xf>
    <xf numFmtId="10" fontId="25" fillId="3" borderId="23" xfId="17" applyNumberFormat="1" applyBorder="1" applyAlignment="1">
      <alignment horizontal="right" vertical="center" wrapText="1" indent="1"/>
    </xf>
    <xf numFmtId="10" fontId="25" fillId="2" borderId="25" xfId="17" applyNumberFormat="1" applyFill="1" applyBorder="1" applyAlignment="1">
      <alignment horizontal="right" vertical="center" wrapText="1" indent="1"/>
    </xf>
    <xf numFmtId="178" fontId="25" fillId="2" borderId="23" xfId="17" applyNumberFormat="1" applyFill="1" applyBorder="1" applyAlignment="1">
      <alignment horizontal="right" vertical="center" wrapText="1" indent="1"/>
    </xf>
    <xf numFmtId="178" fontId="25" fillId="3" borderId="23" xfId="17" applyNumberFormat="1" applyBorder="1" applyAlignment="1">
      <alignment horizontal="right" vertical="center" wrapText="1" indent="1"/>
    </xf>
    <xf numFmtId="178" fontId="25" fillId="2" borderId="25" xfId="17" applyNumberFormat="1" applyFill="1" applyBorder="1" applyAlignment="1">
      <alignment horizontal="right" vertical="center" wrapText="1" indent="1"/>
    </xf>
    <xf numFmtId="0" fontId="25" fillId="3" borderId="22" xfId="17" applyBorder="1">
      <alignment horizontal="left" vertical="center" wrapText="1" indent="1"/>
    </xf>
    <xf numFmtId="180" fontId="25" fillId="3" borderId="23" xfId="17" applyNumberFormat="1" applyBorder="1" applyAlignment="1">
      <alignment horizontal="right" vertical="center" wrapText="1" indent="1"/>
    </xf>
    <xf numFmtId="0" fontId="25" fillId="2" borderId="22" xfId="17" applyFill="1" applyBorder="1">
      <alignment horizontal="left" vertical="center" wrapText="1" indent="1"/>
    </xf>
    <xf numFmtId="166" fontId="25" fillId="2" borderId="23" xfId="17" applyNumberFormat="1" applyFill="1" applyBorder="1" applyAlignment="1">
      <alignment horizontal="right" vertical="center" wrapText="1" indent="1"/>
    </xf>
    <xf numFmtId="177" fontId="25" fillId="3" borderId="23" xfId="17" applyNumberFormat="1" applyBorder="1" applyAlignment="1">
      <alignment horizontal="right" vertical="center" wrapText="1" indent="1"/>
    </xf>
    <xf numFmtId="0" fontId="25" fillId="2" borderId="24" xfId="17" applyFill="1" applyBorder="1">
      <alignment horizontal="left" vertical="center" wrapText="1" indent="1"/>
    </xf>
    <xf numFmtId="177" fontId="25" fillId="2" borderId="25" xfId="17" applyNumberFormat="1" applyFill="1" applyBorder="1" applyAlignment="1">
      <alignment horizontal="right" vertical="center" wrapText="1" indent="1"/>
    </xf>
    <xf numFmtId="10" fontId="25" fillId="2" borderId="23" xfId="17" applyNumberFormat="1" applyFill="1" applyBorder="1" applyAlignment="1">
      <alignment horizontal="right" vertical="center" wrapText="1" indent="1"/>
    </xf>
    <xf numFmtId="0" fontId="25" fillId="3" borderId="24" xfId="17" applyBorder="1">
      <alignment horizontal="left" vertical="center" wrapText="1" indent="1"/>
    </xf>
    <xf numFmtId="10" fontId="25" fillId="3" borderId="25" xfId="17" applyNumberFormat="1" applyBorder="1" applyAlignment="1">
      <alignment horizontal="right" vertical="center" wrapText="1" indent="1"/>
    </xf>
    <xf numFmtId="0" fontId="38" fillId="4" borderId="0" xfId="8" applyFont="1" applyFill="1" applyAlignment="1">
      <alignment horizontal="left" vertical="center" wrapText="1" indent="1"/>
    </xf>
    <xf numFmtId="0" fontId="0" fillId="5" borderId="0" xfId="0" applyFill="1" applyAlignment="1">
      <alignment horizontal="right"/>
    </xf>
    <xf numFmtId="0" fontId="38" fillId="4" borderId="0" xfId="8" applyFont="1" applyFill="1" applyAlignment="1">
      <alignment horizontal="left" vertical="center" wrapText="1" indent="6"/>
    </xf>
    <xf numFmtId="0" fontId="0" fillId="5" borderId="0" xfId="0" applyFill="1" applyAlignment="1">
      <alignment horizontal="left"/>
    </xf>
    <xf numFmtId="0" fontId="38" fillId="4" borderId="20" xfId="8" applyFont="1" applyFill="1" applyBorder="1" applyAlignment="1">
      <alignment horizontal="left" vertical="center" wrapText="1" indent="1"/>
    </xf>
    <xf numFmtId="0" fontId="38" fillId="4" borderId="21" xfId="8" applyFont="1" applyFill="1" applyBorder="1" applyAlignment="1">
      <alignment horizontal="left" vertical="center" wrapText="1" indent="1"/>
    </xf>
    <xf numFmtId="0" fontId="25" fillId="3" borderId="23" xfId="5" applyFont="1" applyFill="1" applyBorder="1" applyAlignment="1">
      <alignment horizontal="right" vertical="center" wrapText="1" indent="1"/>
    </xf>
    <xf numFmtId="0" fontId="38" fillId="4" borderId="21" xfId="8" applyFont="1" applyFill="1" applyBorder="1" applyAlignment="1">
      <alignment horizontal="left" vertical="center" wrapText="1" indent="2"/>
    </xf>
    <xf numFmtId="0" fontId="38" fillId="4" borderId="21" xfId="8" applyFont="1" applyFill="1" applyBorder="1" applyAlignment="1">
      <alignment horizontal="right" vertical="center" wrapText="1" indent="1"/>
    </xf>
    <xf numFmtId="172" fontId="25" fillId="3" borderId="23" xfId="17" applyNumberFormat="1" applyBorder="1" applyAlignment="1">
      <alignment horizontal="right" vertical="center" wrapText="1" indent="1"/>
    </xf>
    <xf numFmtId="172" fontId="25" fillId="2" borderId="25" xfId="17" applyNumberFormat="1" applyFill="1" applyBorder="1" applyAlignment="1">
      <alignment horizontal="right" vertical="center" wrapText="1" indent="1"/>
    </xf>
    <xf numFmtId="165" fontId="17" fillId="5" borderId="0" xfId="5" applyNumberFormat="1" applyFont="1" applyFill="1" applyAlignment="1">
      <alignment horizontal="right" vertical="center" wrapText="1" indent="3"/>
    </xf>
    <xf numFmtId="165" fontId="17" fillId="5" borderId="18" xfId="5" applyNumberFormat="1" applyFont="1" applyFill="1" applyBorder="1" applyAlignment="1">
      <alignment horizontal="right" vertical="center" wrapText="1" indent="3"/>
    </xf>
    <xf numFmtId="166" fontId="23" fillId="4" borderId="0" xfId="8" applyNumberFormat="1" applyFont="1" applyFill="1" applyAlignment="1">
      <alignment horizontal="right" vertical="center"/>
    </xf>
    <xf numFmtId="0" fontId="21" fillId="2" borderId="0" xfId="8" applyFont="1" applyFill="1" applyAlignment="1">
      <alignment horizontal="right" vertical="center" wrapText="1" indent="1"/>
    </xf>
    <xf numFmtId="0" fontId="19" fillId="2" borderId="0" xfId="5" applyFont="1" applyFill="1" applyAlignment="1">
      <alignment horizontal="right" vertical="center" wrapText="1" indent="1"/>
    </xf>
    <xf numFmtId="0" fontId="38" fillId="2" borderId="0" xfId="8" applyFont="1" applyFill="1" applyAlignment="1">
      <alignment horizontal="right" vertical="center" wrapText="1" indent="1"/>
    </xf>
    <xf numFmtId="0" fontId="21" fillId="2" borderId="0" xfId="8" applyFont="1" applyFill="1" applyAlignment="1">
      <alignment horizontal="right" vertical="center" wrapText="1"/>
    </xf>
    <xf numFmtId="0" fontId="18" fillId="2" borderId="0" xfId="8" applyFont="1" applyFill="1" applyAlignment="1">
      <alignment horizontal="right" vertical="center" wrapText="1" indent="1"/>
    </xf>
    <xf numFmtId="0" fontId="21" fillId="5" borderId="0" xfId="8" applyFont="1" applyFill="1" applyAlignment="1">
      <alignment horizontal="right" vertical="center" wrapText="1"/>
    </xf>
    <xf numFmtId="0" fontId="44" fillId="5" borderId="0" xfId="0" applyFont="1" applyFill="1" applyAlignment="1">
      <alignment horizontal="right"/>
    </xf>
    <xf numFmtId="0" fontId="52" fillId="5" borderId="0" xfId="0" applyFont="1" applyFill="1"/>
    <xf numFmtId="0" fontId="38" fillId="4" borderId="21" xfId="8" applyFont="1" applyFill="1" applyBorder="1" applyAlignment="1">
      <alignment vertical="center" wrapText="1"/>
    </xf>
    <xf numFmtId="0" fontId="38" fillId="4" borderId="0" xfId="8" applyFont="1" applyFill="1" applyAlignment="1">
      <alignment vertical="center" wrapText="1"/>
    </xf>
    <xf numFmtId="169" fontId="6" fillId="7" borderId="7" xfId="0" applyNumberFormat="1" applyFont="1" applyFill="1" applyBorder="1"/>
    <xf numFmtId="169" fontId="7" fillId="0" borderId="0" xfId="0" applyNumberFormat="1" applyFont="1"/>
    <xf numFmtId="0" fontId="25" fillId="2" borderId="22" xfId="5" applyFont="1" applyFill="1" applyBorder="1" applyAlignment="1">
      <alignment horizontal="right" vertical="center" wrapText="1" indent="1"/>
    </xf>
    <xf numFmtId="0" fontId="25" fillId="2" borderId="22" xfId="17" applyFill="1" applyBorder="1" applyAlignment="1">
      <alignment horizontal="right" vertical="center" wrapText="1" indent="1"/>
    </xf>
    <xf numFmtId="0" fontId="25" fillId="2" borderId="24" xfId="17" applyFill="1" applyBorder="1" applyAlignment="1">
      <alignment horizontal="right" vertical="center" wrapText="1" indent="1"/>
    </xf>
    <xf numFmtId="0" fontId="52" fillId="2" borderId="0" xfId="0" applyFont="1" applyFill="1" applyAlignment="1">
      <alignment horizontal="left"/>
    </xf>
    <xf numFmtId="0" fontId="52" fillId="2" borderId="0" xfId="0" applyFont="1" applyFill="1"/>
    <xf numFmtId="0" fontId="53" fillId="4" borderId="20" xfId="8" applyFont="1" applyFill="1" applyBorder="1" applyAlignment="1">
      <alignment horizontal="left" vertical="center" wrapText="1" indent="2"/>
    </xf>
    <xf numFmtId="0" fontId="53" fillId="4" borderId="20" xfId="8" applyFont="1" applyFill="1" applyBorder="1" applyAlignment="1">
      <alignment horizontal="left" vertical="center" wrapText="1" indent="1"/>
    </xf>
    <xf numFmtId="0" fontId="25" fillId="2" borderId="27" xfId="5" applyFont="1" applyFill="1" applyBorder="1" applyAlignment="1">
      <alignment horizontal="right" vertical="center" wrapText="1" indent="1"/>
    </xf>
    <xf numFmtId="0" fontId="25" fillId="2" borderId="28" xfId="5" applyFont="1" applyFill="1" applyBorder="1" applyAlignment="1">
      <alignment horizontal="right" vertical="center" wrapText="1" indent="1"/>
    </xf>
    <xf numFmtId="0" fontId="25" fillId="2" borderId="24" xfId="5" applyFont="1" applyFill="1" applyBorder="1" applyAlignment="1">
      <alignment horizontal="right" vertical="center" wrapText="1" indent="1"/>
    </xf>
    <xf numFmtId="0" fontId="38" fillId="4" borderId="20" xfId="8" applyFont="1" applyFill="1" applyBorder="1" applyAlignment="1">
      <alignment vertical="center" wrapText="1"/>
    </xf>
    <xf numFmtId="0" fontId="54" fillId="4" borderId="26" xfId="8" applyFont="1" applyFill="1" applyBorder="1" applyAlignment="1">
      <alignment vertical="center" wrapText="1"/>
    </xf>
    <xf numFmtId="0" fontId="16" fillId="5" borderId="0" xfId="5" applyFont="1" applyFill="1" applyAlignment="1">
      <alignment horizontal="left" vertical="center" indent="5"/>
    </xf>
    <xf numFmtId="170" fontId="27" fillId="2" borderId="19" xfId="5" applyNumberFormat="1" applyFont="1" applyFill="1" applyBorder="1" applyAlignment="1">
      <alignment horizontal="right" vertical="center" wrapText="1" indent="1"/>
    </xf>
    <xf numFmtId="170" fontId="27" fillId="3" borderId="19" xfId="5" applyNumberFormat="1" applyFont="1" applyFill="1" applyBorder="1" applyAlignment="1">
      <alignment horizontal="right" vertical="center" wrapText="1" indent="1"/>
    </xf>
    <xf numFmtId="174" fontId="27" fillId="2" borderId="19" xfId="5" applyNumberFormat="1" applyFont="1" applyFill="1" applyBorder="1" applyAlignment="1">
      <alignment horizontal="right" vertical="center" wrapText="1" indent="1"/>
    </xf>
    <xf numFmtId="170" fontId="0" fillId="8" borderId="0" xfId="0" applyNumberFormat="1" applyFill="1"/>
    <xf numFmtId="10" fontId="0" fillId="8" borderId="0" xfId="0" applyNumberFormat="1" applyFill="1"/>
    <xf numFmtId="181" fontId="27" fillId="5" borderId="2" xfId="8" applyNumberFormat="1" applyFont="1" applyFill="1" applyBorder="1" applyAlignment="1" applyProtection="1">
      <alignment horizontal="right" vertical="center" wrapText="1" indent="1"/>
      <protection locked="0"/>
    </xf>
    <xf numFmtId="166" fontId="23" fillId="4" borderId="0" xfId="8" applyNumberFormat="1" applyFont="1" applyFill="1" applyAlignment="1">
      <alignment horizontal="right" vertical="center" indent="1"/>
    </xf>
    <xf numFmtId="9" fontId="20" fillId="5" borderId="0" xfId="5" applyNumberFormat="1" applyFont="1" applyFill="1" applyAlignment="1">
      <alignment horizontal="right"/>
    </xf>
    <xf numFmtId="0" fontId="45" fillId="14" borderId="0" xfId="5" applyFont="1" applyFill="1"/>
    <xf numFmtId="178" fontId="27" fillId="8" borderId="2" xfId="5" applyNumberFormat="1" applyFont="1" applyFill="1" applyBorder="1" applyAlignment="1" applyProtection="1">
      <alignment horizontal="right" vertical="center" wrapText="1" indent="1"/>
      <protection locked="0"/>
    </xf>
    <xf numFmtId="181" fontId="27" fillId="3" borderId="19" xfId="8" applyNumberFormat="1" applyFont="1" applyFill="1" applyBorder="1" applyAlignment="1">
      <alignment horizontal="right" vertical="center" wrapText="1" indent="1"/>
    </xf>
    <xf numFmtId="166" fontId="23" fillId="4" borderId="0" xfId="8" applyNumberFormat="1" applyFont="1" applyFill="1" applyAlignment="1" applyProtection="1">
      <alignment horizontal="right" vertical="center" indent="1"/>
      <protection locked="0"/>
    </xf>
    <xf numFmtId="166" fontId="23" fillId="4" borderId="0" xfId="8" applyNumberFormat="1" applyFont="1" applyFill="1" applyAlignment="1" applyProtection="1">
      <alignment horizontal="right" vertical="center"/>
      <protection locked="0"/>
    </xf>
    <xf numFmtId="0" fontId="11" fillId="11" borderId="0" xfId="0" applyFont="1" applyFill="1" applyAlignment="1">
      <alignment vertical="top" wrapText="1"/>
    </xf>
    <xf numFmtId="169" fontId="15" fillId="10" borderId="0" xfId="0" applyNumberFormat="1" applyFont="1" applyFill="1"/>
    <xf numFmtId="169" fontId="15" fillId="8" borderId="0" xfId="0" applyNumberFormat="1" applyFont="1" applyFill="1"/>
    <xf numFmtId="0" fontId="7" fillId="6" borderId="0" xfId="0" applyFont="1" applyFill="1"/>
    <xf numFmtId="9" fontId="12" fillId="6" borderId="0" xfId="0" applyNumberFormat="1" applyFont="1" applyFill="1"/>
    <xf numFmtId="0" fontId="55" fillId="3" borderId="0" xfId="5" quotePrefix="1" applyFont="1" applyFill="1" applyAlignment="1">
      <alignment horizontal="left" vertical="center" indent="1"/>
    </xf>
    <xf numFmtId="168" fontId="56" fillId="3" borderId="0" xfId="6" applyNumberFormat="1" applyFont="1" applyFill="1" applyBorder="1" applyAlignment="1" applyProtection="1">
      <alignment horizontal="center" vertical="center"/>
    </xf>
    <xf numFmtId="10" fontId="57" fillId="5" borderId="2" xfId="5" applyNumberFormat="1" applyFont="1" applyFill="1" applyBorder="1" applyAlignment="1" applyProtection="1">
      <alignment horizontal="right" vertical="center" wrapText="1" indent="1"/>
      <protection locked="0"/>
    </xf>
    <xf numFmtId="0" fontId="58" fillId="5" borderId="2" xfId="5" applyFont="1" applyFill="1" applyBorder="1" applyAlignment="1" applyProtection="1">
      <alignment horizontal="left" vertical="center" wrapText="1"/>
      <protection locked="0"/>
    </xf>
    <xf numFmtId="0" fontId="59" fillId="5" borderId="0" xfId="5" applyFont="1" applyFill="1"/>
    <xf numFmtId="0" fontId="55" fillId="2" borderId="0" xfId="5" quotePrefix="1" applyFont="1" applyFill="1" applyAlignment="1">
      <alignment horizontal="left" vertical="center" indent="1"/>
    </xf>
    <xf numFmtId="168" fontId="56" fillId="2" borderId="0" xfId="6" applyNumberFormat="1" applyFont="1" applyFill="1" applyBorder="1" applyAlignment="1" applyProtection="1">
      <alignment horizontal="center" vertical="center"/>
    </xf>
    <xf numFmtId="0" fontId="27" fillId="8" borderId="2" xfId="8" applyFont="1" applyFill="1" applyBorder="1" applyAlignment="1">
      <alignment horizontal="right" vertical="center" wrapText="1" indent="1"/>
    </xf>
    <xf numFmtId="49" fontId="27" fillId="0" borderId="2" xfId="5" applyNumberFormat="1" applyFont="1" applyBorder="1" applyAlignment="1" applyProtection="1">
      <alignment horizontal="right" vertical="center" wrapText="1" indent="1"/>
      <protection locked="0"/>
    </xf>
    <xf numFmtId="0" fontId="19" fillId="2" borderId="0" xfId="5" applyFont="1" applyFill="1" applyAlignment="1" applyProtection="1">
      <alignment horizontal="left" vertical="center" wrapText="1" indent="1"/>
      <protection locked="0"/>
    </xf>
    <xf numFmtId="10" fontId="27" fillId="0" borderId="2" xfId="5" applyNumberFormat="1" applyFont="1" applyBorder="1" applyAlignment="1" applyProtection="1">
      <alignment horizontal="right" vertical="center" wrapText="1" indent="1"/>
      <protection locked="0"/>
    </xf>
    <xf numFmtId="0" fontId="38" fillId="2" borderId="0" xfId="8" applyFont="1" applyFill="1" applyAlignment="1" applyProtection="1">
      <alignment horizontal="left" vertical="center" wrapText="1" indent="1"/>
      <protection locked="0"/>
    </xf>
    <xf numFmtId="0" fontId="27" fillId="0" borderId="2" xfId="5" applyFont="1" applyBorder="1" applyAlignment="1" applyProtection="1">
      <alignment horizontal="left" vertical="center" wrapText="1"/>
      <protection locked="0"/>
    </xf>
    <xf numFmtId="9" fontId="20" fillId="5" borderId="0" xfId="5" applyNumberFormat="1" applyFont="1" applyFill="1" applyAlignment="1">
      <alignment horizontal="right"/>
    </xf>
    <xf numFmtId="0" fontId="19" fillId="5" borderId="0" xfId="8" applyFont="1" applyFill="1" applyAlignment="1">
      <alignment horizontal="left" wrapText="1"/>
    </xf>
  </cellXfs>
  <cellStyles count="19">
    <cellStyle name="Comma" xfId="7" builtinId="3"/>
    <cellStyle name="Comma 2" xfId="2" xr:uid="{00000000-0005-0000-0000-000001000000}"/>
    <cellStyle name="Comma 3" xfId="6" xr:uid="{00000000-0005-0000-0000-000002000000}"/>
    <cellStyle name="Comma 4" xfId="9" xr:uid="{00000000-0005-0000-0000-000003000000}"/>
    <cellStyle name="Hyperlink" xfId="10" builtinId="8"/>
    <cellStyle name="INREV" xfId="12" xr:uid="{00000000-0005-0000-0000-000005000000}"/>
    <cellStyle name="INREV 2" xfId="14" xr:uid="{00000000-0005-0000-0000-000006000000}"/>
    <cellStyle name="INREV1" xfId="13" xr:uid="{00000000-0005-0000-0000-000007000000}"/>
    <cellStyle name="inrev3" xfId="15" xr:uid="{00000000-0005-0000-0000-000008000000}"/>
    <cellStyle name="inrev7" xfId="16" xr:uid="{00000000-0005-0000-0000-000009000000}"/>
    <cellStyle name="inrev8" xfId="17" xr:uid="{00000000-0005-0000-0000-00000A000000}"/>
    <cellStyle name="inrev9" xfId="18" xr:uid="{00000000-0005-0000-0000-00000B000000}"/>
    <cellStyle name="Normal" xfId="0" builtinId="0"/>
    <cellStyle name="Normal 2" xfId="5" xr:uid="{00000000-0005-0000-0000-00000D000000}"/>
    <cellStyle name="Normal 2 2" xfId="3" xr:uid="{00000000-0005-0000-0000-00000E000000}"/>
    <cellStyle name="Normal 2 2 2" xfId="1" xr:uid="{00000000-0005-0000-0000-00000F000000}"/>
    <cellStyle name="Normal 3" xfId="8" xr:uid="{00000000-0005-0000-0000-000010000000}"/>
    <cellStyle name="Percent" xfId="11" builtinId="5"/>
    <cellStyle name="표준_Prime TML(Sep-01-2003)" xfId="4" xr:uid="{00000000-0005-0000-0000-000012000000}"/>
  </cellStyles>
  <dxfs count="355">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4.9989318521683403E-2"/>
      </font>
      <fill>
        <patternFill>
          <bgColor rgb="FFFC4C02"/>
        </patternFill>
      </fill>
    </dxf>
    <dxf>
      <font>
        <color theme="0" tint="-0.24994659260841701"/>
      </font>
    </dxf>
    <dxf>
      <font>
        <color theme="0" tint="-4.9989318521683403E-2"/>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F9F9F9"/>
      <color rgb="FFFC4C02"/>
      <color rgb="FFCFEDF7"/>
      <color rgb="FFEBEBEB"/>
      <color rgb="FF55585A"/>
      <color rgb="FF9FDBF0"/>
      <color rgb="FF0033A0"/>
      <color rgb="FF494B4D"/>
      <color rgb="FF3A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12465887851648"/>
          <c:y val="0.13231934268379034"/>
          <c:w val="0.85627451711867109"/>
          <c:h val="0.77341783842800871"/>
        </c:manualLayout>
      </c:layout>
      <c:barChart>
        <c:barDir val="col"/>
        <c:grouping val="clustered"/>
        <c:varyColors val="0"/>
        <c:ser>
          <c:idx val="0"/>
          <c:order val="0"/>
          <c:spPr>
            <a:solidFill>
              <a:schemeClr val="accent1"/>
            </a:solidFill>
            <a:ln>
              <a:noFill/>
            </a:ln>
            <a:effectLst/>
          </c:spPr>
          <c:invertIfNegative val="0"/>
          <c:dLbls>
            <c:spPr>
              <a:solidFill>
                <a:srgbClr val="F9F9F9"/>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Tables'!$FE$3:$FE$8</c:f>
              <c:strCache>
                <c:ptCount val="6"/>
                <c:pt idx="0">
                  <c:v>0-1 year</c:v>
                </c:pt>
                <c:pt idx="1">
                  <c:v>1-2 years</c:v>
                </c:pt>
                <c:pt idx="2">
                  <c:v>2-3 years</c:v>
                </c:pt>
                <c:pt idx="3">
                  <c:v>3-4 years</c:v>
                </c:pt>
                <c:pt idx="4">
                  <c:v>4-5 years</c:v>
                </c:pt>
                <c:pt idx="5">
                  <c:v>&gt;5 years</c:v>
                </c:pt>
              </c:strCache>
            </c:strRef>
          </c:cat>
          <c:val>
            <c:numRef>
              <c:f>'Graph Tables'!$FF$3:$FF$8</c:f>
              <c:numCache>
                <c:formatCode>#,##0_ ;[Red]\-#,##0\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900-410F-8C1B-C60431573C4C}"/>
            </c:ext>
          </c:extLst>
        </c:ser>
        <c:dLbls>
          <c:showLegendKey val="0"/>
          <c:showVal val="0"/>
          <c:showCatName val="0"/>
          <c:showSerName val="0"/>
          <c:showPercent val="0"/>
          <c:showBubbleSize val="0"/>
        </c:dLbls>
        <c:gapWidth val="96"/>
        <c:overlap val="-27"/>
        <c:axId val="646913536"/>
        <c:axId val="650797632"/>
      </c:barChart>
      <c:catAx>
        <c:axId val="64691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50797632"/>
        <c:crosses val="autoZero"/>
        <c:auto val="1"/>
        <c:lblAlgn val="ctr"/>
        <c:lblOffset val="100"/>
        <c:noMultiLvlLbl val="0"/>
      </c:catAx>
      <c:valAx>
        <c:axId val="650797632"/>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46913536"/>
        <c:crosses val="autoZero"/>
        <c:crossBetween val="between"/>
      </c:valAx>
      <c:spPr>
        <a:noFill/>
        <a:ln>
          <a:noFill/>
        </a:ln>
        <a:effectLst/>
      </c:spPr>
    </c:plotArea>
    <c:plotVisOnly val="1"/>
    <c:dispBlanksAs val="gap"/>
    <c:showDLblsOverMax val="0"/>
  </c:chart>
  <c:spPr>
    <a:solidFill>
      <a:srgbClr val="F9F9F9"/>
    </a:solidFill>
    <a:ln w="6350" cap="flat" cmpd="sng" algn="ctr">
      <a:solidFill>
        <a:schemeClr val="bg1">
          <a:lumMod val="85000"/>
        </a:schemeClr>
      </a:solidFill>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06512937696152"/>
          <c:y val="0.12855394763131589"/>
          <c:w val="0.78521101387163761"/>
          <c:h val="0.67196073504197995"/>
        </c:manualLayout>
      </c:layout>
      <c:barChart>
        <c:barDir val="col"/>
        <c:grouping val="clustered"/>
        <c:varyColors val="0"/>
        <c:ser>
          <c:idx val="0"/>
          <c:order val="0"/>
          <c:tx>
            <c:strRef>
              <c:f>'Graph Tables'!$FE$23</c:f>
              <c:strCache>
                <c:ptCount val="1"/>
                <c:pt idx="0">
                  <c:v>FV of Inv Portfolio</c:v>
                </c:pt>
              </c:strCache>
            </c:strRef>
          </c:tx>
          <c:spPr>
            <a:solidFill>
              <a:schemeClr val="accent1"/>
            </a:solidFill>
            <a:ln>
              <a:noFill/>
            </a:ln>
            <a:effectLst/>
          </c:spPr>
          <c:invertIfNegative val="0"/>
          <c:cat>
            <c:strRef>
              <c:f>'Graph Tables'!$FF$22:$FI$22</c:f>
              <c:strCache>
                <c:ptCount val="4"/>
                <c:pt idx="0">
                  <c:v>Not reported</c:v>
                </c:pt>
                <c:pt idx="1">
                  <c:v>Not reported</c:v>
                </c:pt>
                <c:pt idx="2">
                  <c:v>Not reported</c:v>
                </c:pt>
                <c:pt idx="3">
                  <c:v>Not reported</c:v>
                </c:pt>
              </c:strCache>
            </c:strRef>
          </c:cat>
          <c:val>
            <c:numRef>
              <c:f>'Graph Tables'!$FF$23:$FI$23</c:f>
              <c:numCache>
                <c:formatCode>#,##0_ ;[Red]\-#,##0\ </c:formatCode>
                <c:ptCount val="4"/>
                <c:pt idx="0">
                  <c:v>#N/A</c:v>
                </c:pt>
                <c:pt idx="1">
                  <c:v>#N/A</c:v>
                </c:pt>
                <c:pt idx="2">
                  <c:v>#N/A</c:v>
                </c:pt>
                <c:pt idx="3">
                  <c:v>#N/A</c:v>
                </c:pt>
              </c:numCache>
            </c:numRef>
          </c:val>
          <c:extLst>
            <c:ext xmlns:c16="http://schemas.microsoft.com/office/drawing/2014/chart" uri="{C3380CC4-5D6E-409C-BE32-E72D297353CC}">
              <c16:uniqueId val="{00000000-7231-4A1C-B144-59E11EB8A80A}"/>
            </c:ext>
          </c:extLst>
        </c:ser>
        <c:dLbls>
          <c:showLegendKey val="0"/>
          <c:showVal val="0"/>
          <c:showCatName val="0"/>
          <c:showSerName val="0"/>
          <c:showPercent val="0"/>
          <c:showBubbleSize val="0"/>
        </c:dLbls>
        <c:gapWidth val="150"/>
        <c:axId val="651002368"/>
        <c:axId val="650799360"/>
      </c:barChart>
      <c:lineChart>
        <c:grouping val="standard"/>
        <c:varyColors val="0"/>
        <c:ser>
          <c:idx val="1"/>
          <c:order val="1"/>
          <c:tx>
            <c:strRef>
              <c:f>'Graph Tables'!$FE$24</c:f>
              <c:strCache>
                <c:ptCount val="1"/>
                <c:pt idx="0">
                  <c:v>Vehicle NAV</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'Graph Tables'!$FF$22:$FI$22</c:f>
              <c:strCache>
                <c:ptCount val="4"/>
                <c:pt idx="0">
                  <c:v>Not reported</c:v>
                </c:pt>
                <c:pt idx="1">
                  <c:v>Not reported</c:v>
                </c:pt>
                <c:pt idx="2">
                  <c:v>Not reported</c:v>
                </c:pt>
                <c:pt idx="3">
                  <c:v>Not reported</c:v>
                </c:pt>
              </c:strCache>
            </c:strRef>
          </c:cat>
          <c:val>
            <c:numRef>
              <c:f>'Graph Tables'!$FF$24:$FI$24</c:f>
              <c:numCache>
                <c:formatCode>#,##0_ ;[Red]\-#,##0\ </c:formatCode>
                <c:ptCount val="4"/>
                <c:pt idx="0">
                  <c:v>#N/A</c:v>
                </c:pt>
                <c:pt idx="1">
                  <c:v>#N/A</c:v>
                </c:pt>
                <c:pt idx="2">
                  <c:v>#N/A</c:v>
                </c:pt>
                <c:pt idx="3">
                  <c:v>#N/A</c:v>
                </c:pt>
              </c:numCache>
            </c:numRef>
          </c:val>
          <c:smooth val="0"/>
          <c:extLst>
            <c:ext xmlns:c16="http://schemas.microsoft.com/office/drawing/2014/chart" uri="{C3380CC4-5D6E-409C-BE32-E72D297353CC}">
              <c16:uniqueId val="{00000001-7231-4A1C-B144-59E11EB8A80A}"/>
            </c:ext>
          </c:extLst>
        </c:ser>
        <c:ser>
          <c:idx val="2"/>
          <c:order val="2"/>
          <c:tx>
            <c:strRef>
              <c:f>'Graph Tables'!$FE$25</c:f>
              <c:strCache>
                <c:ptCount val="1"/>
                <c:pt idx="0">
                  <c:v>INREV NAV</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'Graph Tables'!$FF$22:$FI$22</c:f>
              <c:strCache>
                <c:ptCount val="4"/>
                <c:pt idx="0">
                  <c:v>Not reported</c:v>
                </c:pt>
                <c:pt idx="1">
                  <c:v>Not reported</c:v>
                </c:pt>
                <c:pt idx="2">
                  <c:v>Not reported</c:v>
                </c:pt>
                <c:pt idx="3">
                  <c:v>Not reported</c:v>
                </c:pt>
              </c:strCache>
            </c:strRef>
          </c:cat>
          <c:val>
            <c:numRef>
              <c:f>'Graph Tables'!$FF$25:$FI$25</c:f>
              <c:numCache>
                <c:formatCode>#,##0_ ;[Red]\-#,##0\ </c:formatCode>
                <c:ptCount val="4"/>
                <c:pt idx="0">
                  <c:v>#N/A</c:v>
                </c:pt>
                <c:pt idx="1">
                  <c:v>#N/A</c:v>
                </c:pt>
                <c:pt idx="2">
                  <c:v>#N/A</c:v>
                </c:pt>
                <c:pt idx="3">
                  <c:v>#N/A</c:v>
                </c:pt>
              </c:numCache>
            </c:numRef>
          </c:val>
          <c:smooth val="0"/>
          <c:extLst>
            <c:ext xmlns:c16="http://schemas.microsoft.com/office/drawing/2014/chart" uri="{C3380CC4-5D6E-409C-BE32-E72D297353CC}">
              <c16:uniqueId val="{00000002-7231-4A1C-B144-59E11EB8A80A}"/>
            </c:ext>
          </c:extLst>
        </c:ser>
        <c:dLbls>
          <c:showLegendKey val="0"/>
          <c:showVal val="0"/>
          <c:showCatName val="0"/>
          <c:showSerName val="0"/>
          <c:showPercent val="0"/>
          <c:showBubbleSize val="0"/>
        </c:dLbls>
        <c:marker val="1"/>
        <c:smooth val="0"/>
        <c:axId val="651002368"/>
        <c:axId val="650799360"/>
      </c:lineChart>
      <c:catAx>
        <c:axId val="65100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50799360"/>
        <c:crosses val="autoZero"/>
        <c:auto val="1"/>
        <c:lblAlgn val="ctr"/>
        <c:lblOffset val="100"/>
        <c:noMultiLvlLbl val="0"/>
      </c:catAx>
      <c:valAx>
        <c:axId val="650799360"/>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51002368"/>
        <c:crosses val="autoZero"/>
        <c:crossBetween val="between"/>
      </c:valAx>
      <c:dTable>
        <c:showHorzBorder val="1"/>
        <c:showVertBorder val="1"/>
        <c:showOutline val="1"/>
        <c:showKeys val="1"/>
        <c:spPr>
          <a:noFill/>
          <a:ln w="9525" cap="flat" cmpd="sng" algn="ctr">
            <a:no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dTable>
      <c:spPr>
        <a:noFill/>
        <a:ln>
          <a:noFill/>
        </a:ln>
        <a:effectLst/>
      </c:spPr>
    </c:plotArea>
    <c:plotVisOnly val="0"/>
    <c:dispBlanksAs val="gap"/>
    <c:showDLblsOverMax val="0"/>
  </c:chart>
  <c:spPr>
    <a:solidFill>
      <a:srgbClr val="F9F9F9"/>
    </a:solidFill>
    <a:ln w="6350" cap="flat" cmpd="sng" algn="ctr">
      <a:solidFill>
        <a:schemeClr val="bg1">
          <a:lumMod val="85000"/>
        </a:schemeClr>
      </a:solidFill>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nl-NL"/>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'Portfolio Dashboard'!$C$93</c:f>
          <c:strCache>
            <c:ptCount val="1"/>
            <c:pt idx="0">
              <c:v>Data invalid: Check Portfolio Allocation for 100% specification.</c:v>
            </c:pt>
          </c:strCache>
        </c:strRef>
      </c:tx>
      <c:layout>
        <c:manualLayout>
          <c:xMode val="edge"/>
          <c:yMode val="edge"/>
          <c:x val="2.0251528662165993E-2"/>
          <c:y val="3.3607586925901205E-2"/>
        </c:manualLayout>
      </c:layout>
      <c:overlay val="0"/>
      <c:spPr>
        <a:noFill/>
        <a:ln>
          <a:noFill/>
        </a:ln>
        <a:effectLst/>
      </c:spPr>
      <c:txPr>
        <a:bodyPr rot="0" spcFirstLastPara="1" vertOverflow="ellipsis" vert="horz" wrap="square" anchor="b" anchorCtr="0"/>
        <a:lstStyle/>
        <a:p>
          <a:pPr>
            <a:defRPr sz="900" b="0" i="0" u="none"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title>
    <c:autoTitleDeleted val="0"/>
    <c:plotArea>
      <c:layout>
        <c:manualLayout>
          <c:layoutTarget val="inner"/>
          <c:xMode val="edge"/>
          <c:yMode val="edge"/>
          <c:x val="0.22326108239028575"/>
          <c:y val="0.12361598241600681"/>
          <c:w val="0.74340465555985757"/>
          <c:h val="0.80447515613759513"/>
        </c:manualLayout>
      </c:layout>
      <c:barChart>
        <c:barDir val="bar"/>
        <c:grouping val="clustered"/>
        <c:varyColors val="0"/>
        <c:ser>
          <c:idx val="0"/>
          <c:order val="0"/>
          <c:spPr>
            <a:solidFill>
              <a:schemeClr val="accent1"/>
            </a:solidFill>
            <a:ln>
              <a:noFill/>
            </a:ln>
            <a:effectLst/>
          </c:spPr>
          <c:invertIfNegative val="0"/>
          <c:dLbls>
            <c:spPr>
              <a:solidFill>
                <a:srgbClr val="F9F9F9"/>
              </a:solidFill>
            </c:spPr>
            <c:txPr>
              <a:bodyPr/>
              <a:lstStyle/>
              <a:p>
                <a:pPr>
                  <a:defRPr sz="800"/>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[0]!Country</c:f>
              <c:strCache>
                <c:ptCount val="100"/>
                <c:pt idx="0">
                  <c:v>To be specified</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strCache>
            </c:strRef>
          </c:cat>
          <c:val>
            <c:numRef>
              <c:f>[0]!CountryTot</c:f>
              <c:numCache>
                <c:formatCode>0%</c:formatCode>
                <c:ptCount val="1"/>
                <c:pt idx="0">
                  <c:v>1</c:v>
                </c:pt>
              </c:numCache>
            </c:numRef>
          </c:val>
          <c:extLst>
            <c:ext xmlns:c16="http://schemas.microsoft.com/office/drawing/2014/chart" uri="{C3380CC4-5D6E-409C-BE32-E72D297353CC}">
              <c16:uniqueId val="{00000000-BD4A-459D-8C4E-8C566CB83CBC}"/>
            </c:ext>
          </c:extLst>
        </c:ser>
        <c:dLbls>
          <c:showLegendKey val="0"/>
          <c:showVal val="0"/>
          <c:showCatName val="0"/>
          <c:showSerName val="0"/>
          <c:showPercent val="0"/>
          <c:showBubbleSize val="0"/>
        </c:dLbls>
        <c:gapWidth val="150"/>
        <c:axId val="649602048"/>
        <c:axId val="650803392"/>
      </c:barChart>
      <c:catAx>
        <c:axId val="649602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50803392"/>
        <c:crosses val="autoZero"/>
        <c:auto val="1"/>
        <c:lblAlgn val="ctr"/>
        <c:lblOffset val="100"/>
        <c:noMultiLvlLbl val="0"/>
      </c:catAx>
      <c:valAx>
        <c:axId val="650803392"/>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49602048"/>
        <c:crosses val="autoZero"/>
        <c:crossBetween val="between"/>
      </c:valAx>
      <c:spPr>
        <a:noFill/>
        <a:ln>
          <a:noFill/>
        </a:ln>
        <a:effectLst/>
      </c:spPr>
    </c:plotArea>
    <c:plotVisOnly val="1"/>
    <c:dispBlanksAs val="gap"/>
    <c:showDLblsOverMax val="0"/>
  </c:chart>
  <c:spPr>
    <a:solidFill>
      <a:srgbClr val="F9F9F9"/>
    </a:solidFill>
    <a:ln w="6350" cap="flat" cmpd="sng" algn="ctr">
      <a:solidFill>
        <a:schemeClr val="bg1">
          <a:lumMod val="85000"/>
        </a:schemeClr>
      </a:solidFill>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'Portfolio Dashboard'!$J$93</c:f>
          <c:strCache>
            <c:ptCount val="1"/>
            <c:pt idx="0">
              <c:v>Data invalid: Check Portfolio Allocation for 100% specification.</c:v>
            </c:pt>
          </c:strCache>
        </c:strRef>
      </c:tx>
      <c:layout>
        <c:manualLayout>
          <c:xMode val="edge"/>
          <c:yMode val="edge"/>
          <c:x val="1.1689176171305379E-2"/>
          <c:y val="3.1428658380178512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title>
    <c:autoTitleDeleted val="0"/>
    <c:plotArea>
      <c:layout>
        <c:manualLayout>
          <c:layoutTarget val="inner"/>
          <c:xMode val="edge"/>
          <c:yMode val="edge"/>
          <c:x val="0.22387565474293517"/>
          <c:y val="0.1237017038167408"/>
          <c:w val="0.74281590133368713"/>
          <c:h val="0.80185064074018175"/>
        </c:manualLayout>
      </c:layout>
      <c:barChart>
        <c:barDir val="bar"/>
        <c:grouping val="clustered"/>
        <c:varyColors val="0"/>
        <c:ser>
          <c:idx val="0"/>
          <c:order val="0"/>
          <c:tx>
            <c:strRef>
              <c:f>'Graph Tables'!$EQ$1</c:f>
              <c:strCache>
                <c:ptCount val="1"/>
                <c:pt idx="0">
                  <c:v>Total</c:v>
                </c:pt>
              </c:strCache>
            </c:strRef>
          </c:tx>
          <c:spPr>
            <a:solidFill>
              <a:schemeClr val="accent1"/>
            </a:solidFill>
            <a:ln>
              <a:noFill/>
            </a:ln>
            <a:effectLst/>
          </c:spPr>
          <c:invertIfNegative val="0"/>
          <c:dLbls>
            <c:spPr>
              <a:solidFill>
                <a:srgbClr val="F9F9F9"/>
              </a:solidFill>
            </c:spPr>
            <c:txPr>
              <a:bodyPr/>
              <a:lstStyle/>
              <a:p>
                <a:pPr>
                  <a:defRPr sz="800"/>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[0]!SectorSel</c:f>
              <c:strCache>
                <c:ptCount val="1"/>
                <c:pt idx="0">
                  <c:v>To be specified</c:v>
                </c:pt>
              </c:strCache>
            </c:strRef>
          </c:cat>
          <c:val>
            <c:numRef>
              <c:f>[0]!SectorTot</c:f>
              <c:numCache>
                <c:formatCode>0%</c:formatCode>
                <c:ptCount val="1"/>
                <c:pt idx="0">
                  <c:v>1</c:v>
                </c:pt>
              </c:numCache>
            </c:numRef>
          </c:val>
          <c:extLst>
            <c:ext xmlns:c16="http://schemas.microsoft.com/office/drawing/2014/chart" uri="{C3380CC4-5D6E-409C-BE32-E72D297353CC}">
              <c16:uniqueId val="{00000000-EB77-4187-BE18-AF3B3F882A06}"/>
            </c:ext>
          </c:extLst>
        </c:ser>
        <c:dLbls>
          <c:showLegendKey val="0"/>
          <c:showVal val="0"/>
          <c:showCatName val="0"/>
          <c:showSerName val="0"/>
          <c:showPercent val="0"/>
          <c:showBubbleSize val="0"/>
        </c:dLbls>
        <c:gapWidth val="150"/>
        <c:axId val="649602560"/>
        <c:axId val="650804544"/>
      </c:barChart>
      <c:catAx>
        <c:axId val="649602560"/>
        <c:scaling>
          <c:orientation val="minMax"/>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50804544"/>
        <c:crosses val="autoZero"/>
        <c:auto val="1"/>
        <c:lblAlgn val="ctr"/>
        <c:lblOffset val="100"/>
        <c:noMultiLvlLbl val="0"/>
      </c:catAx>
      <c:valAx>
        <c:axId val="65080454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49602560"/>
        <c:crosses val="autoZero"/>
        <c:crossBetween val="between"/>
      </c:valAx>
      <c:spPr>
        <a:noFill/>
        <a:ln>
          <a:noFill/>
        </a:ln>
        <a:effectLst/>
      </c:spPr>
    </c:plotArea>
    <c:plotVisOnly val="1"/>
    <c:dispBlanksAs val="zero"/>
    <c:showDLblsOverMax val="0"/>
  </c:chart>
  <c:spPr>
    <a:solidFill>
      <a:srgbClr val="F9F9F9"/>
    </a:solidFill>
    <a:ln w="6350" cap="flat" cmpd="sng" algn="ctr">
      <a:solidFill>
        <a:schemeClr val="bg1">
          <a:lumMod val="85000"/>
        </a:schemeClr>
      </a:solidFill>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16224908506156"/>
          <c:y val="0.15171942921855056"/>
          <c:w val="0.75513437580865772"/>
          <c:h val="0.63646681299227614"/>
        </c:manualLayout>
      </c:layout>
      <c:barChart>
        <c:barDir val="col"/>
        <c:grouping val="clustered"/>
        <c:varyColors val="0"/>
        <c:ser>
          <c:idx val="0"/>
          <c:order val="0"/>
          <c:tx>
            <c:strRef>
              <c:f>'Graph Tables'!$FE$15</c:f>
              <c:strCache>
                <c:ptCount val="1"/>
                <c:pt idx="0">
                  <c:v>NOI</c:v>
                </c:pt>
              </c:strCache>
            </c:strRef>
          </c:tx>
          <c:spPr>
            <a:solidFill>
              <a:schemeClr val="accent1"/>
            </a:solidFill>
            <a:ln>
              <a:noFill/>
            </a:ln>
            <a:effectLst/>
          </c:spPr>
          <c:invertIfNegative val="0"/>
          <c:cat>
            <c:strRef>
              <c:f>'Graph Tables'!$FF$14:$FI$14</c:f>
              <c:strCache>
                <c:ptCount val="4"/>
                <c:pt idx="0">
                  <c:v>Not reported</c:v>
                </c:pt>
                <c:pt idx="1">
                  <c:v>Not reported</c:v>
                </c:pt>
                <c:pt idx="2">
                  <c:v>Not reported</c:v>
                </c:pt>
                <c:pt idx="3">
                  <c:v>Not reported</c:v>
                </c:pt>
              </c:strCache>
            </c:strRef>
          </c:cat>
          <c:val>
            <c:numRef>
              <c:f>'Graph Tables'!$FF$15:$FI$15</c:f>
              <c:numCache>
                <c:formatCode>#,##0_ ;[Red]\-#,##0\ </c:formatCode>
                <c:ptCount val="4"/>
                <c:pt idx="0">
                  <c:v>#N/A</c:v>
                </c:pt>
                <c:pt idx="1">
                  <c:v>#N/A</c:v>
                </c:pt>
                <c:pt idx="2">
                  <c:v>#N/A</c:v>
                </c:pt>
                <c:pt idx="3">
                  <c:v>#N/A</c:v>
                </c:pt>
              </c:numCache>
            </c:numRef>
          </c:val>
          <c:extLst>
            <c:ext xmlns:c16="http://schemas.microsoft.com/office/drawing/2014/chart" uri="{C3380CC4-5D6E-409C-BE32-E72D297353CC}">
              <c16:uniqueId val="{00000000-56F6-4670-9018-338B33188157}"/>
            </c:ext>
          </c:extLst>
        </c:ser>
        <c:dLbls>
          <c:showLegendKey val="0"/>
          <c:showVal val="0"/>
          <c:showCatName val="0"/>
          <c:showSerName val="0"/>
          <c:showPercent val="0"/>
          <c:showBubbleSize val="0"/>
        </c:dLbls>
        <c:gapWidth val="144"/>
        <c:axId val="649604096"/>
        <c:axId val="651822208"/>
      </c:barChart>
      <c:lineChart>
        <c:grouping val="standard"/>
        <c:varyColors val="0"/>
        <c:ser>
          <c:idx val="2"/>
          <c:order val="1"/>
          <c:tx>
            <c:strRef>
              <c:f>'Graph Tables'!$FE$16</c:f>
              <c:strCache>
                <c:ptCount val="1"/>
                <c:pt idx="0">
                  <c:v>Occupancy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'Graph Tables'!$FF$14:$FI$14</c:f>
              <c:strCache>
                <c:ptCount val="4"/>
                <c:pt idx="0">
                  <c:v>Not reported</c:v>
                </c:pt>
                <c:pt idx="1">
                  <c:v>Not reported</c:v>
                </c:pt>
                <c:pt idx="2">
                  <c:v>Not reported</c:v>
                </c:pt>
                <c:pt idx="3">
                  <c:v>Not reported</c:v>
                </c:pt>
              </c:strCache>
            </c:strRef>
          </c:cat>
          <c:val>
            <c:numRef>
              <c:f>'Graph Tables'!$FF$16:$FI$16</c:f>
              <c:numCache>
                <c:formatCode>0%</c:formatCode>
                <c:ptCount val="4"/>
                <c:pt idx="0">
                  <c:v>#N/A</c:v>
                </c:pt>
                <c:pt idx="1">
                  <c:v>#N/A</c:v>
                </c:pt>
                <c:pt idx="2">
                  <c:v>#N/A</c:v>
                </c:pt>
                <c:pt idx="3">
                  <c:v>#N/A</c:v>
                </c:pt>
              </c:numCache>
            </c:numRef>
          </c:val>
          <c:smooth val="0"/>
          <c:extLst>
            <c:ext xmlns:c16="http://schemas.microsoft.com/office/drawing/2014/chart" uri="{C3380CC4-5D6E-409C-BE32-E72D297353CC}">
              <c16:uniqueId val="{00000002-56F6-4670-9018-338B33188157}"/>
            </c:ext>
          </c:extLst>
        </c:ser>
        <c:dLbls>
          <c:showLegendKey val="0"/>
          <c:showVal val="0"/>
          <c:showCatName val="0"/>
          <c:showSerName val="0"/>
          <c:showPercent val="0"/>
          <c:showBubbleSize val="0"/>
        </c:dLbls>
        <c:marker val="1"/>
        <c:smooth val="0"/>
        <c:axId val="649604608"/>
        <c:axId val="651822784"/>
      </c:lineChart>
      <c:catAx>
        <c:axId val="64960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51822208"/>
        <c:crosses val="autoZero"/>
        <c:auto val="1"/>
        <c:lblAlgn val="ctr"/>
        <c:lblOffset val="100"/>
        <c:noMultiLvlLbl val="0"/>
      </c:catAx>
      <c:valAx>
        <c:axId val="651822208"/>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49604096"/>
        <c:crosses val="autoZero"/>
        <c:crossBetween val="between"/>
      </c:valAx>
      <c:valAx>
        <c:axId val="651822784"/>
        <c:scaling>
          <c:orientation val="minMax"/>
          <c:max val="1"/>
        </c:scaling>
        <c:delete val="0"/>
        <c:axPos val="r"/>
        <c:numFmt formatCode="0%" sourceLinked="0"/>
        <c:majorTickMark val="none"/>
        <c:minorTickMark val="none"/>
        <c:tickLblPos val="nextTo"/>
        <c:spPr>
          <a:solidFill>
            <a:sysClr val="window" lastClr="FFFFFF"/>
          </a:solidFill>
          <a:ln>
            <a:noFill/>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crossAx val="649604608"/>
        <c:crosses val="max"/>
        <c:crossBetween val="between"/>
      </c:valAx>
      <c:catAx>
        <c:axId val="649604608"/>
        <c:scaling>
          <c:orientation val="minMax"/>
        </c:scaling>
        <c:delete val="1"/>
        <c:axPos val="b"/>
        <c:numFmt formatCode="General" sourceLinked="1"/>
        <c:majorTickMark val="none"/>
        <c:minorTickMark val="none"/>
        <c:tickLblPos val="nextTo"/>
        <c:crossAx val="651822784"/>
        <c:crosses val="autoZero"/>
        <c:auto val="1"/>
        <c:lblAlgn val="ctr"/>
        <c:lblOffset val="100"/>
        <c:noMultiLvlLbl val="0"/>
      </c:catAx>
      <c:dTable>
        <c:showHorzBorder val="0"/>
        <c:showVertBorder val="0"/>
        <c:showOutline val="0"/>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dTable>
      <c:spPr>
        <a:noFill/>
        <a:ln>
          <a:noFill/>
        </a:ln>
        <a:effectLst/>
      </c:spPr>
    </c:plotArea>
    <c:plotVisOnly val="1"/>
    <c:dispBlanksAs val="gap"/>
    <c:showDLblsOverMax val="0"/>
  </c:chart>
  <c:spPr>
    <a:solidFill>
      <a:srgbClr val="F9F9F9"/>
    </a:solidFill>
    <a:ln w="6350" cap="flat" cmpd="sng" algn="ctr">
      <a:solidFill>
        <a:schemeClr val="bg1">
          <a:lumMod val="85000"/>
        </a:schemeClr>
      </a:solidFill>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Tables'!$ET$16</c:f>
          <c:strCache>
            <c:ptCount val="1"/>
            <c:pt idx="0">
              <c:v>Top tenants and percentages have not been specified yet.</c:v>
            </c:pt>
          </c:strCache>
        </c:strRef>
      </c:tx>
      <c:layout>
        <c:manualLayout>
          <c:xMode val="edge"/>
          <c:yMode val="edge"/>
          <c:x val="2.3648440621905794E-2"/>
          <c:y val="4.4849609349565007E-2"/>
        </c:manualLayout>
      </c:layout>
      <c:overlay val="0"/>
      <c:spPr>
        <a:noFill/>
        <a:ln>
          <a:noFill/>
        </a:ln>
        <a:effectLst/>
      </c:spPr>
      <c:txPr>
        <a:bodyPr rot="0" spcFirstLastPara="1" vertOverflow="ellipsis" vert="horz" wrap="square" anchor="ctr" anchorCtr="1"/>
        <a:lstStyle/>
        <a:p>
          <a:pPr algn="l">
            <a:defRPr sz="900" b="0" i="0" u="none"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title>
    <c:autoTitleDeleted val="0"/>
    <c:plotArea>
      <c:layout/>
      <c:pie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0-EE76-4767-9CD5-5C7849C3A986}"/>
              </c:ext>
            </c:extLst>
          </c:dPt>
          <c:dPt>
            <c:idx val="1"/>
            <c:bubble3D val="0"/>
            <c:spPr>
              <a:solidFill>
                <a:schemeClr val="accent2"/>
              </a:solidFill>
              <a:ln>
                <a:noFill/>
              </a:ln>
              <a:effectLst/>
            </c:spPr>
            <c:extLst>
              <c:ext xmlns:c16="http://schemas.microsoft.com/office/drawing/2014/chart" uri="{C3380CC4-5D6E-409C-BE32-E72D297353CC}">
                <c16:uniqueId val="{00000003-FBAD-4318-8890-DA532DB80D85}"/>
              </c:ext>
            </c:extLst>
          </c:dPt>
          <c:dPt>
            <c:idx val="2"/>
            <c:bubble3D val="0"/>
            <c:spPr>
              <a:solidFill>
                <a:schemeClr val="accent3"/>
              </a:solidFill>
              <a:ln>
                <a:noFill/>
              </a:ln>
              <a:effectLst/>
            </c:spPr>
            <c:extLst>
              <c:ext xmlns:c16="http://schemas.microsoft.com/office/drawing/2014/chart" uri="{C3380CC4-5D6E-409C-BE32-E72D297353CC}">
                <c16:uniqueId val="{00000005-FBAD-4318-8890-DA532DB80D85}"/>
              </c:ext>
            </c:extLst>
          </c:dPt>
          <c:dPt>
            <c:idx val="3"/>
            <c:bubble3D val="0"/>
            <c:spPr>
              <a:solidFill>
                <a:schemeClr val="accent4"/>
              </a:solidFill>
              <a:ln>
                <a:noFill/>
              </a:ln>
              <a:effectLst/>
            </c:spPr>
            <c:extLst>
              <c:ext xmlns:c16="http://schemas.microsoft.com/office/drawing/2014/chart" uri="{C3380CC4-5D6E-409C-BE32-E72D297353CC}">
                <c16:uniqueId val="{00000007-FBAD-4318-8890-DA532DB80D85}"/>
              </c:ext>
            </c:extLst>
          </c:dPt>
          <c:dPt>
            <c:idx val="4"/>
            <c:bubble3D val="0"/>
            <c:spPr>
              <a:solidFill>
                <a:schemeClr val="accent5"/>
              </a:solidFill>
              <a:ln>
                <a:noFill/>
              </a:ln>
              <a:effectLst/>
            </c:spPr>
            <c:extLst>
              <c:ext xmlns:c16="http://schemas.microsoft.com/office/drawing/2014/chart" uri="{C3380CC4-5D6E-409C-BE32-E72D297353CC}">
                <c16:uniqueId val="{00000009-FBAD-4318-8890-DA532DB80D85}"/>
              </c:ext>
            </c:extLst>
          </c:dPt>
          <c:dPt>
            <c:idx val="5"/>
            <c:bubble3D val="0"/>
            <c:spPr>
              <a:solidFill>
                <a:schemeClr val="accent6"/>
              </a:solidFill>
              <a:ln>
                <a:noFill/>
              </a:ln>
              <a:effectLst/>
            </c:spPr>
            <c:extLst>
              <c:ext xmlns:c16="http://schemas.microsoft.com/office/drawing/2014/chart" uri="{C3380CC4-5D6E-409C-BE32-E72D297353CC}">
                <c16:uniqueId val="{00000002-870B-4696-B8FC-4C5F8F403946}"/>
              </c:ext>
            </c:extLst>
          </c:dPt>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defRPr>
                </a:pPr>
                <a:endParaRPr lang="nl-NL"/>
              </a:p>
            </c:txPr>
            <c:dLblPos val="outEnd"/>
            <c:showLegendKey val="1"/>
            <c:showVal val="1"/>
            <c:showCatName val="1"/>
            <c:showSerName val="0"/>
            <c:showPercent val="0"/>
            <c:showBubbleSize val="0"/>
            <c:separator>; </c:separator>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f>'Graph Tables'!$ET$2:$ET$11</c:f>
              <c:strCache>
                <c:ptCount val="10"/>
                <c:pt idx="0">
                  <c:v>To be specified in item 9.16</c:v>
                </c:pt>
                <c:pt idx="1">
                  <c:v> </c:v>
                </c:pt>
                <c:pt idx="2">
                  <c:v> </c:v>
                </c:pt>
                <c:pt idx="3">
                  <c:v> </c:v>
                </c:pt>
                <c:pt idx="4">
                  <c:v> </c:v>
                </c:pt>
                <c:pt idx="5">
                  <c:v> </c:v>
                </c:pt>
                <c:pt idx="6">
                  <c:v> </c:v>
                </c:pt>
                <c:pt idx="7">
                  <c:v> </c:v>
                </c:pt>
                <c:pt idx="8">
                  <c:v> </c:v>
                </c:pt>
                <c:pt idx="9">
                  <c:v> </c:v>
                </c:pt>
              </c:strCache>
            </c:strRef>
          </c:cat>
          <c:val>
            <c:numRef>
              <c:f>[0]!TenantsTot</c:f>
              <c:numCache>
                <c:formatCode>0%</c:formatCode>
                <c:ptCount val="1"/>
                <c:pt idx="0">
                  <c:v>1</c:v>
                </c:pt>
              </c:numCache>
            </c:numRef>
          </c:val>
          <c:extLst>
            <c:ext xmlns:c16="http://schemas.microsoft.com/office/drawing/2014/chart" uri="{C3380CC4-5D6E-409C-BE32-E72D297353CC}">
              <c16:uniqueId val="{00000000-55FF-4CA7-B5C3-650688AF145E}"/>
            </c:ext>
          </c:extLst>
        </c:ser>
        <c:dLbls>
          <c:showLegendKey val="0"/>
          <c:showVal val="0"/>
          <c:showCatName val="1"/>
          <c:showSerName val="0"/>
          <c:showPercent val="1"/>
          <c:showBubbleSize val="0"/>
          <c:showLeaderLines val="1"/>
        </c:dLbls>
        <c:firstSliceAng val="143"/>
      </c:pieChart>
      <c:spPr>
        <a:noFill/>
        <a:ln>
          <a:noFill/>
        </a:ln>
        <a:effectLst/>
      </c:spPr>
    </c:plotArea>
    <c:plotVisOnly val="1"/>
    <c:dispBlanksAs val="gap"/>
    <c:showDLblsOverMax val="0"/>
  </c:chart>
  <c:spPr>
    <a:solidFill>
      <a:srgbClr val="F9F9F9"/>
    </a:solidFill>
    <a:ln w="6350" cap="flat" cmpd="sng" algn="ctr">
      <a:solidFill>
        <a:schemeClr val="bg1">
          <a:lumMod val="85000"/>
        </a:schemeClr>
      </a:solidFill>
      <a:prstDash val="solid"/>
      <a:round/>
    </a:ln>
    <a:effectLst/>
  </c:spPr>
  <c:txPr>
    <a:bodyPr/>
    <a:lstStyle/>
    <a:p>
      <a:pPr>
        <a:defRPr>
          <a:latin typeface="Open Sans" panose="020B0606030504020204" pitchFamily="34" charset="0"/>
          <a:ea typeface="Open Sans" panose="020B0606030504020204" pitchFamily="34" charset="0"/>
          <a:cs typeface="Open Sans" panose="020B0606030504020204" pitchFamily="34" charset="0"/>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Drop" dropLines="3" dropStyle="combo" dx="16" fmlaLink="'Graph Tables'!$FC$10" fmlaRange="'Graph Tables'!$FP$2:$FP$4" sel="1" val="0"/>
</file>

<file path=xl/ctrlProps/ctrlProp10.xml><?xml version="1.0" encoding="utf-8"?>
<formControlPr xmlns="http://schemas.microsoft.com/office/spreadsheetml/2009/9/main" objectType="Drop" dropLines="50" dropStyle="combo" dx="16" fmlaLink="$EP$28" fmlaRange="Countrydropdown" noThreeD="1" sel="2" val="0"/>
</file>

<file path=xl/ctrlProps/ctrlProp2.xml><?xml version="1.0" encoding="utf-8"?>
<formControlPr xmlns="http://schemas.microsoft.com/office/spreadsheetml/2009/9/main" objectType="Drop" dropLines="3" dropStyle="combo" dx="16" fmlaLink="'Graph Tables'!$FC$26" fmlaRange="'Graph Tables'!$FP$2:$FP$4" sel="1" val="0"/>
</file>

<file path=xl/ctrlProps/ctrlProp3.xml><?xml version="1.0" encoding="utf-8"?>
<formControlPr xmlns="http://schemas.microsoft.com/office/spreadsheetml/2009/9/main" objectType="Drop" dropLines="50" dropStyle="combo" dx="16" fmlaLink="'Graph Tables'!$EP$28" fmlaRange="Countrydropdown" noThreeD="1" sel="2" val="0"/>
</file>

<file path=xl/ctrlProps/ctrlProp4.xml><?xml version="1.0" encoding="utf-8"?>
<formControlPr xmlns="http://schemas.microsoft.com/office/spreadsheetml/2009/9/main" objectType="Drop" dropLines="50" dropStyle="combo" dx="16" fmlaLink="'Graph Tables'!$EE$28" fmlaRange="Sectordropdown" noThreeD="1" sel="2" val="0"/>
</file>

<file path=xl/ctrlProps/ctrlProp5.xml><?xml version="1.0" encoding="utf-8"?>
<formControlPr xmlns="http://schemas.microsoft.com/office/spreadsheetml/2009/9/main" objectType="Drop" dropLines="3" dropStyle="combo" dx="16" fmlaLink="'Graph Tables'!$FC$18" fmlaRange="'Graph Tables'!$FP$2:$FP$4" noThreeD="1" sel="1" val="0"/>
</file>

<file path=xl/ctrlProps/ctrlProp6.xml><?xml version="1.0" encoding="utf-8"?>
<formControlPr xmlns="http://schemas.microsoft.com/office/spreadsheetml/2009/9/main" objectType="Drop" dropLines="3" dropStyle="combo" dx="16" fmlaLink="$FC$10" fmlaRange="$FP$2:$FP$4" noThreeD="1" sel="1" val="0"/>
</file>

<file path=xl/ctrlProps/ctrlProp7.xml><?xml version="1.0" encoding="utf-8"?>
<formControlPr xmlns="http://schemas.microsoft.com/office/spreadsheetml/2009/9/main" objectType="Drop" dropLines="3" dropStyle="combo" dx="16" fmlaLink="$FC$18" fmlaRange="$FP$2:$FP$4" noThreeD="1" sel="1" val="0"/>
</file>

<file path=xl/ctrlProps/ctrlProp8.xml><?xml version="1.0" encoding="utf-8"?>
<formControlPr xmlns="http://schemas.microsoft.com/office/spreadsheetml/2009/9/main" objectType="Drop" dropLines="3" dropStyle="combo" dx="16" fmlaLink="$FC$26" fmlaRange="$FP$2:$FP$4" noThreeD="1" sel="1" val="0"/>
</file>

<file path=xl/ctrlProps/ctrlProp9.xml><?xml version="1.0" encoding="utf-8"?>
<formControlPr xmlns="http://schemas.microsoft.com/office/spreadsheetml/2009/9/main" objectType="Drop" dropLines="50" dropStyle="combo" dx="16" fmlaLink="$EE$28" fmlaRange="Sectordropdown"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1.png"/><Relationship Id="rId5" Type="http://schemas.openxmlformats.org/officeDocument/2006/relationships/customXml" Target="../ink/ink1.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5715000</xdr:colOff>
      <xdr:row>0</xdr:row>
      <xdr:rowOff>104775</xdr:rowOff>
    </xdr:from>
    <xdr:to>
      <xdr:col>0</xdr:col>
      <xdr:colOff>7165445</xdr:colOff>
      <xdr:row>0</xdr:row>
      <xdr:rowOff>714375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0" y="104775"/>
          <a:ext cx="1450445" cy="609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159</xdr:col>
          <xdr:colOff>0</xdr:colOff>
          <xdr:row>9</xdr:row>
          <xdr:rowOff>0</xdr:rowOff>
        </xdr:from>
        <xdr:to>
          <xdr:col>160</xdr:col>
          <xdr:colOff>0</xdr:colOff>
          <xdr:row>10</xdr:row>
          <xdr:rowOff>9525</xdr:rowOff>
        </xdr:to>
        <xdr:sp macro="" textlink="">
          <xdr:nvSpPr>
            <xdr:cNvPr id="15395" name="Drop Down 35" hidden="1">
              <a:extLst>
                <a:ext uri="{63B3BB69-23CF-44E3-9099-C40C66FF867C}">
                  <a14:compatExt spid="_x0000_s15395"/>
                </a:ext>
                <a:ext uri="{FF2B5EF4-FFF2-40B4-BE49-F238E27FC236}">
                  <a16:creationId xmlns:a16="http://schemas.microsoft.com/office/drawing/2014/main" id="{00000000-0008-0000-09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159</xdr:col>
          <xdr:colOff>0</xdr:colOff>
          <xdr:row>17</xdr:row>
          <xdr:rowOff>0</xdr:rowOff>
        </xdr:from>
        <xdr:to>
          <xdr:col>160</xdr:col>
          <xdr:colOff>0</xdr:colOff>
          <xdr:row>18</xdr:row>
          <xdr:rowOff>9525</xdr:rowOff>
        </xdr:to>
        <xdr:sp macro="" textlink="">
          <xdr:nvSpPr>
            <xdr:cNvPr id="15396" name="Drop Down 36" hidden="1">
              <a:extLst>
                <a:ext uri="{63B3BB69-23CF-44E3-9099-C40C66FF867C}">
                  <a14:compatExt spid="_x0000_s15396"/>
                </a:ext>
                <a:ext uri="{FF2B5EF4-FFF2-40B4-BE49-F238E27FC236}">
                  <a16:creationId xmlns:a16="http://schemas.microsoft.com/office/drawing/2014/main" id="{00000000-0008-0000-09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159</xdr:col>
          <xdr:colOff>0</xdr:colOff>
          <xdr:row>25</xdr:row>
          <xdr:rowOff>0</xdr:rowOff>
        </xdr:from>
        <xdr:to>
          <xdr:col>160</xdr:col>
          <xdr:colOff>0</xdr:colOff>
          <xdr:row>26</xdr:row>
          <xdr:rowOff>0</xdr:rowOff>
        </xdr:to>
        <xdr:sp macro="" textlink="">
          <xdr:nvSpPr>
            <xdr:cNvPr id="15397" name="Drop Down 37" hidden="1">
              <a:extLst>
                <a:ext uri="{63B3BB69-23CF-44E3-9099-C40C66FF867C}">
                  <a14:compatExt spid="_x0000_s15397"/>
                </a:ext>
                <a:ext uri="{FF2B5EF4-FFF2-40B4-BE49-F238E27FC236}">
                  <a16:creationId xmlns:a16="http://schemas.microsoft.com/office/drawing/2014/main" id="{00000000-0008-0000-09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134</xdr:col>
          <xdr:colOff>9525</xdr:colOff>
          <xdr:row>29</xdr:row>
          <xdr:rowOff>19050</xdr:rowOff>
        </xdr:from>
        <xdr:to>
          <xdr:col>137</xdr:col>
          <xdr:colOff>333375</xdr:colOff>
          <xdr:row>30</xdr:row>
          <xdr:rowOff>38100</xdr:rowOff>
        </xdr:to>
        <xdr:sp macro="" textlink="">
          <xdr:nvSpPr>
            <xdr:cNvPr id="15888" name="Drop Down 528" hidden="1">
              <a:extLst>
                <a:ext uri="{63B3BB69-23CF-44E3-9099-C40C66FF867C}">
                  <a14:compatExt spid="_x0000_s15888"/>
                </a:ext>
                <a:ext uri="{FF2B5EF4-FFF2-40B4-BE49-F238E27FC236}">
                  <a16:creationId xmlns:a16="http://schemas.microsoft.com/office/drawing/2014/main" id="{00000000-0008-0000-0900-0000103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145</xdr:col>
          <xdr:colOff>9525</xdr:colOff>
          <xdr:row>29</xdr:row>
          <xdr:rowOff>19050</xdr:rowOff>
        </xdr:from>
        <xdr:to>
          <xdr:col>146</xdr:col>
          <xdr:colOff>66675</xdr:colOff>
          <xdr:row>30</xdr:row>
          <xdr:rowOff>57150</xdr:rowOff>
        </xdr:to>
        <xdr:sp macro="" textlink="">
          <xdr:nvSpPr>
            <xdr:cNvPr id="15889" name="Drop Down 529" hidden="1">
              <a:extLst>
                <a:ext uri="{63B3BB69-23CF-44E3-9099-C40C66FF867C}">
                  <a14:compatExt spid="_x0000_s15889"/>
                </a:ext>
                <a:ext uri="{FF2B5EF4-FFF2-40B4-BE49-F238E27FC236}">
                  <a16:creationId xmlns:a16="http://schemas.microsoft.com/office/drawing/2014/main" id="{00000000-0008-0000-0900-0000113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2646</xdr:colOff>
      <xdr:row>23</xdr:row>
      <xdr:rowOff>13232</xdr:rowOff>
    </xdr:from>
    <xdr:to>
      <xdr:col>2</xdr:col>
      <xdr:colOff>4</xdr:colOff>
      <xdr:row>39</xdr:row>
      <xdr:rowOff>180975</xdr:rowOff>
    </xdr:to>
    <xdr:graphicFrame macro="">
      <xdr:nvGraphicFramePr>
        <xdr:cNvPr id="27" name="Grafiek 9">
          <a:extLst>
            <a:ext uri="{FF2B5EF4-FFF2-40B4-BE49-F238E27FC236}">
              <a16:creationId xmlns:a16="http://schemas.microsoft.com/office/drawing/2014/main" id="{00000000-0008-0000-0100-00001B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814</xdr:colOff>
      <xdr:row>3</xdr:row>
      <xdr:rowOff>10583</xdr:rowOff>
    </xdr:from>
    <xdr:to>
      <xdr:col>2</xdr:col>
      <xdr:colOff>0</xdr:colOff>
      <xdr:row>21</xdr:row>
      <xdr:rowOff>0</xdr:rowOff>
    </xdr:to>
    <xdr:graphicFrame macro="">
      <xdr:nvGraphicFramePr>
        <xdr:cNvPr id="28" name="Grafiek 11">
          <a:extLst>
            <a:ext uri="{FF2B5EF4-FFF2-40B4-BE49-F238E27FC236}">
              <a16:creationId xmlns:a16="http://schemas.microsoft.com/office/drawing/2014/main" id="{00000000-0008-0000-0100-00001C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5019675</xdr:colOff>
          <xdr:row>23</xdr:row>
          <xdr:rowOff>76200</xdr:rowOff>
        </xdr:from>
        <xdr:to>
          <xdr:col>1</xdr:col>
          <xdr:colOff>6181725</xdr:colOff>
          <xdr:row>24</xdr:row>
          <xdr:rowOff>104775</xdr:rowOff>
        </xdr:to>
        <xdr:sp macro="" textlink="">
          <xdr:nvSpPr>
            <xdr:cNvPr id="13339" name="Drop Down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5019675</xdr:colOff>
          <xdr:row>3</xdr:row>
          <xdr:rowOff>85725</xdr:rowOff>
        </xdr:from>
        <xdr:to>
          <xdr:col>1</xdr:col>
          <xdr:colOff>6181725</xdr:colOff>
          <xdr:row>4</xdr:row>
          <xdr:rowOff>123825</xdr:rowOff>
        </xdr:to>
        <xdr:sp macro="" textlink="">
          <xdr:nvSpPr>
            <xdr:cNvPr id="13340" name="Drop Down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editAs="oneCell">
    <xdr:from>
      <xdr:col>4</xdr:col>
      <xdr:colOff>3095095</xdr:colOff>
      <xdr:row>0</xdr:row>
      <xdr:rowOff>120650</xdr:rowOff>
    </xdr:from>
    <xdr:to>
      <xdr:col>5</xdr:col>
      <xdr:colOff>1307040</xdr:colOff>
      <xdr:row>0</xdr:row>
      <xdr:rowOff>730250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688512" y="120650"/>
          <a:ext cx="1450445" cy="609600"/>
        </a:xfrm>
        <a:prstGeom prst="rect">
          <a:avLst/>
        </a:prstGeom>
      </xdr:spPr>
    </xdr:pic>
    <xdr:clientData/>
  </xdr:twoCellAnchor>
  <xdr:twoCellAnchor editAs="oneCell">
    <xdr:from>
      <xdr:col>0</xdr:col>
      <xdr:colOff>88901</xdr:colOff>
      <xdr:row>0</xdr:row>
      <xdr:rowOff>50801</xdr:rowOff>
    </xdr:from>
    <xdr:to>
      <xdr:col>1</xdr:col>
      <xdr:colOff>626142</xdr:colOff>
      <xdr:row>0</xdr:row>
      <xdr:rowOff>749301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901" y="50801"/>
          <a:ext cx="717158" cy="698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28</xdr:row>
      <xdr:rowOff>11968</xdr:rowOff>
    </xdr:from>
    <xdr:to>
      <xdr:col>8</xdr:col>
      <xdr:colOff>2761</xdr:colOff>
      <xdr:row>44</xdr:row>
      <xdr:rowOff>177800</xdr:rowOff>
    </xdr:to>
    <xdr:graphicFrame macro="">
      <xdr:nvGraphicFramePr>
        <xdr:cNvPr id="2" name="Grafiek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178214</xdr:colOff>
      <xdr:row>28</xdr:row>
      <xdr:rowOff>10756</xdr:rowOff>
    </xdr:from>
    <xdr:to>
      <xdr:col>4</xdr:col>
      <xdr:colOff>2761</xdr:colOff>
      <xdr:row>44</xdr:row>
      <xdr:rowOff>182938</xdr:rowOff>
    </xdr:to>
    <xdr:graphicFrame macro="">
      <xdr:nvGraphicFramePr>
        <xdr:cNvPr id="3" name="Grafiek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absolute">
        <xdr:from>
          <xdr:col>3</xdr:col>
          <xdr:colOff>447675</xdr:colOff>
          <xdr:row>28</xdr:row>
          <xdr:rowOff>85725</xdr:rowOff>
        </xdr:from>
        <xdr:to>
          <xdr:col>3</xdr:col>
          <xdr:colOff>1609725</xdr:colOff>
          <xdr:row>29</xdr:row>
          <xdr:rowOff>114300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466725</xdr:colOff>
          <xdr:row>28</xdr:row>
          <xdr:rowOff>85725</xdr:rowOff>
        </xdr:from>
        <xdr:to>
          <xdr:col>7</xdr:col>
          <xdr:colOff>1619250</xdr:colOff>
          <xdr:row>29</xdr:row>
          <xdr:rowOff>95250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1</xdr:col>
      <xdr:colOff>0</xdr:colOff>
      <xdr:row>9</xdr:row>
      <xdr:rowOff>8284</xdr:rowOff>
    </xdr:from>
    <xdr:to>
      <xdr:col>3</xdr:col>
      <xdr:colOff>1695450</xdr:colOff>
      <xdr:row>25</xdr:row>
      <xdr:rowOff>186878</xdr:rowOff>
    </xdr:to>
    <xdr:graphicFrame macro="">
      <xdr:nvGraphicFramePr>
        <xdr:cNvPr id="8" name="Grafiek 7">
          <a:extLst>
            <a:ext uri="{FF2B5EF4-FFF2-40B4-BE49-F238E27FC236}">
              <a16:creationId xmlns:a16="http://schemas.microsoft.com/office/drawing/2014/main" id="{00000000-0008-0000-02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absolute">
        <xdr:from>
          <xdr:col>3</xdr:col>
          <xdr:colOff>457200</xdr:colOff>
          <xdr:row>9</xdr:row>
          <xdr:rowOff>85725</xdr:rowOff>
        </xdr:from>
        <xdr:to>
          <xdr:col>3</xdr:col>
          <xdr:colOff>1619250</xdr:colOff>
          <xdr:row>10</xdr:row>
          <xdr:rowOff>114300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xdr:from>
      <xdr:col>5</xdr:col>
      <xdr:colOff>4060</xdr:colOff>
      <xdr:row>9</xdr:row>
      <xdr:rowOff>10608</xdr:rowOff>
    </xdr:from>
    <xdr:to>
      <xdr:col>8</xdr:col>
      <xdr:colOff>3279</xdr:colOff>
      <xdr:row>25</xdr:row>
      <xdr:rowOff>187742</xdr:rowOff>
    </xdr:to>
    <xdr:graphicFrame macro="">
      <xdr:nvGraphicFramePr>
        <xdr:cNvPr id="11" name="Grafiek 10">
          <a:extLst>
            <a:ext uri="{FF2B5EF4-FFF2-40B4-BE49-F238E27FC236}">
              <a16:creationId xmlns:a16="http://schemas.microsoft.com/office/drawing/2014/main" id="{00000000-0008-0000-0200-00000B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1535861</xdr:colOff>
      <xdr:row>21</xdr:row>
      <xdr:rowOff>178462</xdr:rowOff>
    </xdr:from>
    <xdr:to>
      <xdr:col>9</xdr:col>
      <xdr:colOff>1536221</xdr:colOff>
      <xdr:row>21</xdr:row>
      <xdr:rowOff>178822</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6" name="Ink 5">
              <a:extLst>
                <a:ext uri="{FF2B5EF4-FFF2-40B4-BE49-F238E27FC236}">
                  <a16:creationId xmlns:a16="http://schemas.microsoft.com/office/drawing/2014/main" id="{00000000-0008-0000-0200-000006000000}"/>
                </a:ext>
              </a:extLst>
            </xdr14:cNvPr>
            <xdr14:cNvContentPartPr/>
          </xdr14:nvContentPartPr>
          <xdr14:nvPr macro=""/>
          <xdr14:xfrm>
            <a:off x="12430080" y="4631400"/>
            <a:ext cx="360" cy="360"/>
          </xdr14:xfrm>
        </xdr:contentPart>
      </mc:Choice>
      <mc:Fallback xmlns="">
        <xdr:pic>
          <xdr:nvPicPr>
            <xdr:cNvPr id="6" name="Ink 5"/>
            <xdr:cNvPicPr/>
          </xdr:nvPicPr>
          <xdr:blipFill/>
          <xdr:spPr/>
        </xdr:pic>
      </mc:Fallback>
    </mc:AlternateContent>
    <xdr:clientData/>
  </xdr:twoCellAnchor>
  <xdr:twoCellAnchor editAs="oneCell">
    <xdr:from>
      <xdr:col>7</xdr:col>
      <xdr:colOff>179917</xdr:colOff>
      <xdr:row>0</xdr:row>
      <xdr:rowOff>97368</xdr:rowOff>
    </xdr:from>
    <xdr:to>
      <xdr:col>7</xdr:col>
      <xdr:colOff>1637772</xdr:colOff>
      <xdr:row>0</xdr:row>
      <xdr:rowOff>703793</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9577917" y="97368"/>
          <a:ext cx="1457855" cy="606425"/>
        </a:xfrm>
        <a:prstGeom prst="rect">
          <a:avLst/>
        </a:prstGeom>
      </xdr:spPr>
    </xdr:pic>
    <xdr:clientData/>
  </xdr:twoCellAnchor>
  <xdr:twoCellAnchor editAs="oneCell">
    <xdr:from>
      <xdr:col>0</xdr:col>
      <xdr:colOff>171450</xdr:colOff>
      <xdr:row>0</xdr:row>
      <xdr:rowOff>14817</xdr:rowOff>
    </xdr:from>
    <xdr:to>
      <xdr:col>2</xdr:col>
      <xdr:colOff>675883</xdr:colOff>
      <xdr:row>0</xdr:row>
      <xdr:rowOff>710142</xdr:rowOff>
    </xdr:to>
    <xdr:pic>
      <xdr:nvPicPr>
        <xdr:cNvPr id="15" name="Pictur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1450" y="14817"/>
          <a:ext cx="684350" cy="695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3048000</xdr:colOff>
      <xdr:row>0</xdr:row>
      <xdr:rowOff>190501</xdr:rowOff>
    </xdr:from>
    <xdr:to>
      <xdr:col>5</xdr:col>
      <xdr:colOff>4437698</xdr:colOff>
      <xdr:row>0</xdr:row>
      <xdr:rowOff>800101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97000" y="190501"/>
          <a:ext cx="1614488" cy="609600"/>
        </a:xfrm>
        <a:prstGeom prst="rect">
          <a:avLst/>
        </a:prstGeom>
      </xdr:spPr>
    </xdr:pic>
    <xdr:clientData/>
  </xdr:twoCellAnchor>
  <xdr:twoCellAnchor editAs="oneCell">
    <xdr:from>
      <xdr:col>0</xdr:col>
      <xdr:colOff>19051</xdr:colOff>
      <xdr:row>0</xdr:row>
      <xdr:rowOff>57151</xdr:rowOff>
    </xdr:from>
    <xdr:to>
      <xdr:col>1</xdr:col>
      <xdr:colOff>55827</xdr:colOff>
      <xdr:row>0</xdr:row>
      <xdr:rowOff>777875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1" y="57151"/>
          <a:ext cx="730196" cy="7111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3092450</xdr:colOff>
      <xdr:row>0</xdr:row>
      <xdr:rowOff>114300</xdr:rowOff>
    </xdr:from>
    <xdr:to>
      <xdr:col>6</xdr:col>
      <xdr:colOff>39688</xdr:colOff>
      <xdr:row>0</xdr:row>
      <xdr:rowOff>723900</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41450" y="114300"/>
          <a:ext cx="1614488" cy="609600"/>
        </a:xfrm>
        <a:prstGeom prst="rect">
          <a:avLst/>
        </a:prstGeom>
      </xdr:spPr>
    </xdr:pic>
    <xdr:clientData/>
  </xdr:twoCellAnchor>
  <xdr:twoCellAnchor editAs="oneCell">
    <xdr:from>
      <xdr:col>0</xdr:col>
      <xdr:colOff>44451</xdr:colOff>
      <xdr:row>0</xdr:row>
      <xdr:rowOff>82551</xdr:rowOff>
    </xdr:from>
    <xdr:to>
      <xdr:col>1</xdr:col>
      <xdr:colOff>36690</xdr:colOff>
      <xdr:row>0</xdr:row>
      <xdr:rowOff>742950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51" y="82551"/>
          <a:ext cx="678039" cy="6603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146050</xdr:colOff>
      <xdr:row>0</xdr:row>
      <xdr:rowOff>171450</xdr:rowOff>
    </xdr:from>
    <xdr:to>
      <xdr:col>0</xdr:col>
      <xdr:colOff>630682</xdr:colOff>
      <xdr:row>0</xdr:row>
      <xdr:rowOff>656082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050" y="171450"/>
          <a:ext cx="484632" cy="484632"/>
        </a:xfrm>
        <a:prstGeom prst="rect">
          <a:avLst/>
        </a:prstGeom>
      </xdr:spPr>
    </xdr:pic>
    <xdr:clientData/>
  </xdr:twoCellAnchor>
  <xdr:twoCellAnchor editAs="oneCell">
    <xdr:from>
      <xdr:col>5</xdr:col>
      <xdr:colOff>3155950</xdr:colOff>
      <xdr:row>0</xdr:row>
      <xdr:rowOff>88900</xdr:rowOff>
    </xdr:from>
    <xdr:to>
      <xdr:col>6</xdr:col>
      <xdr:colOff>103188</xdr:colOff>
      <xdr:row>0</xdr:row>
      <xdr:rowOff>698500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04950" y="88900"/>
          <a:ext cx="1614488" cy="609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771071</xdr:colOff>
      <xdr:row>0</xdr:row>
      <xdr:rowOff>199572</xdr:rowOff>
    </xdr:from>
    <xdr:to>
      <xdr:col>6</xdr:col>
      <xdr:colOff>99559</xdr:colOff>
      <xdr:row>0</xdr:row>
      <xdr:rowOff>796472</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26571" y="199572"/>
          <a:ext cx="1605417" cy="596900"/>
        </a:xfrm>
        <a:prstGeom prst="rect">
          <a:avLst/>
        </a:prstGeom>
      </xdr:spPr>
    </xdr:pic>
    <xdr:clientData/>
  </xdr:twoCellAnchor>
  <xdr:twoCellAnchor editAs="oneCell">
    <xdr:from>
      <xdr:col>0</xdr:col>
      <xdr:colOff>84667</xdr:colOff>
      <xdr:row>0</xdr:row>
      <xdr:rowOff>70555</xdr:rowOff>
    </xdr:from>
    <xdr:to>
      <xdr:col>1</xdr:col>
      <xdr:colOff>66729</xdr:colOff>
      <xdr:row>0</xdr:row>
      <xdr:rowOff>719667</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667" y="70555"/>
          <a:ext cx="666451" cy="6491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95250</xdr:colOff>
      <xdr:row>0</xdr:row>
      <xdr:rowOff>120650</xdr:rowOff>
    </xdr:from>
    <xdr:to>
      <xdr:col>26</xdr:col>
      <xdr:colOff>65723</xdr:colOff>
      <xdr:row>0</xdr:row>
      <xdr:rowOff>735965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50400" y="120650"/>
          <a:ext cx="1614488" cy="609600"/>
        </a:xfrm>
        <a:prstGeom prst="rect">
          <a:avLst/>
        </a:prstGeom>
      </xdr:spPr>
    </xdr:pic>
    <xdr:clientData/>
  </xdr:twoCellAnchor>
  <xdr:twoCellAnchor editAs="oneCell">
    <xdr:from>
      <xdr:col>0</xdr:col>
      <xdr:colOff>50800</xdr:colOff>
      <xdr:row>0</xdr:row>
      <xdr:rowOff>133350</xdr:rowOff>
    </xdr:from>
    <xdr:to>
      <xdr:col>0</xdr:col>
      <xdr:colOff>669290</xdr:colOff>
      <xdr:row>0</xdr:row>
      <xdr:rowOff>743270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 y="133350"/>
          <a:ext cx="622300" cy="6061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2984500</xdr:colOff>
      <xdr:row>0</xdr:row>
      <xdr:rowOff>222250</xdr:rowOff>
    </xdr:from>
    <xdr:to>
      <xdr:col>5</xdr:col>
      <xdr:colOff>1492</xdr:colOff>
      <xdr:row>1</xdr:row>
      <xdr:rowOff>6350</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84250" y="222250"/>
          <a:ext cx="1614488" cy="609600"/>
        </a:xfrm>
        <a:prstGeom prst="rect">
          <a:avLst/>
        </a:prstGeom>
      </xdr:spPr>
    </xdr:pic>
    <xdr:clientData/>
  </xdr:twoCellAnchor>
  <xdr:twoCellAnchor editAs="oneCell">
    <xdr:from>
      <xdr:col>0</xdr:col>
      <xdr:colOff>0</xdr:colOff>
      <xdr:row>0</xdr:row>
      <xdr:rowOff>51313</xdr:rowOff>
    </xdr:from>
    <xdr:to>
      <xdr:col>1</xdr:col>
      <xdr:colOff>2072</xdr:colOff>
      <xdr:row>0</xdr:row>
      <xdr:rowOff>718384</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1313"/>
          <a:ext cx="684889" cy="667071"/>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7-01-09T15:49:03.366"/>
    </inkml:context>
    <inkml:brush xml:id="br0">
      <inkml:brushProperty name="width" value="0.04667" units="cm"/>
      <inkml:brushProperty name="height" value="0.04667" units="cm"/>
      <inkml:brushProperty name="color" value="#ED1C24"/>
      <inkml:brushProperty name="ignorePressure" value="1"/>
    </inkml:brush>
  </inkml:definitions>
  <inkml:traceGroup>
    <inkml:annotationXML>
      <emma:emma xmlns:emma="http://www.w3.org/2003/04/emma" version="1.0">
        <emma:interpretation id="{9A5EBF5B-CD47-46D4-864A-B33666B3D31F}" emma:medium="tactile" emma:mode="ink">
          <msink:context xmlns:msink="http://schemas.microsoft.com/ink/2010/main" type="writingRegion" rotatedBoundingBox="34528,12865 34543,12865 34543,12880 34528,12880"/>
        </emma:interpretation>
      </emma:emma>
    </inkml:annotationXML>
    <inkml:traceGroup>
      <inkml:annotationXML>
        <emma:emma xmlns:emma="http://www.w3.org/2003/04/emma" version="1.0">
          <emma:interpretation id="{04A36326-CFD8-4F54-8181-22586B017382}" emma:medium="tactile" emma:mode="ink">
            <msink:context xmlns:msink="http://schemas.microsoft.com/ink/2010/main" type="paragraph" rotatedBoundingBox="34528,12865 34543,12865 34543,12880 34528,12880" alignmentLevel="1"/>
          </emma:interpretation>
        </emma:emma>
      </inkml:annotationXML>
      <inkml:traceGroup>
        <inkml:annotationXML>
          <emma:emma xmlns:emma="http://www.w3.org/2003/04/emma" version="1.0">
            <emma:interpretation id="{9824F657-898C-47E7-AA3F-F28DFE3F63A4}" emma:medium="tactile" emma:mode="ink">
              <msink:context xmlns:msink="http://schemas.microsoft.com/ink/2010/main" type="line" rotatedBoundingBox="34528,12865 34543,12865 34543,12880 34528,12880"/>
            </emma:interpretation>
          </emma:emma>
        </inkml:annotationXML>
        <inkml:traceGroup>
          <inkml:annotationXML>
            <emma:emma xmlns:emma="http://www.w3.org/2003/04/emma" version="1.0">
              <emma:interpretation id="{4A196906-4CEA-4345-925D-2A245E90C2F4}" emma:medium="tactile" emma:mode="ink">
                <msink:context xmlns:msink="http://schemas.microsoft.com/ink/2010/main" type="inkWord" rotatedBoundingBox="34528,12865 34543,12865 34543,12880 34528,12880"/>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INREV">
      <a:dk1>
        <a:sysClr val="windowText" lastClr="000000"/>
      </a:dk1>
      <a:lt1>
        <a:sysClr val="window" lastClr="FFFFFF"/>
      </a:lt1>
      <a:dk2>
        <a:srgbClr val="44546A"/>
      </a:dk2>
      <a:lt2>
        <a:srgbClr val="E7E6E6"/>
      </a:lt2>
      <a:accent1>
        <a:srgbClr val="0033A0"/>
      </a:accent1>
      <a:accent2>
        <a:srgbClr val="59CBE8"/>
      </a:accent2>
      <a:accent3>
        <a:srgbClr val="6CC24A"/>
      </a:accent3>
      <a:accent4>
        <a:srgbClr val="008675"/>
      </a:accent4>
      <a:accent5>
        <a:srgbClr val="91D6AC"/>
      </a:accent5>
      <a:accent6>
        <a:srgbClr val="009CA6"/>
      </a:accent6>
      <a:hlink>
        <a:srgbClr val="0563C1"/>
      </a:hlink>
      <a:folHlink>
        <a:srgbClr val="954F72"/>
      </a:folHlink>
    </a:clrScheme>
    <a:fontScheme name="INREV SDDS">
      <a:majorFont>
        <a:latin typeface="Arial"/>
        <a:ea typeface=""/>
        <a:cs typeface=""/>
      </a:majorFont>
      <a:minorFont>
        <a:latin typeface="Arial Unicode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inrev.org/guidelines/assessments/" TargetMode="External"/><Relationship Id="rId2" Type="http://schemas.openxmlformats.org/officeDocument/2006/relationships/hyperlink" Target="https://www.inrev.org/definitions/" TargetMode="External"/><Relationship Id="rId1" Type="http://schemas.openxmlformats.org/officeDocument/2006/relationships/hyperlink" Target="https://www.inrev.org/definition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nrev.org/definitions/" TargetMode="External"/><Relationship Id="rId13" Type="http://schemas.openxmlformats.org/officeDocument/2006/relationships/hyperlink" Target="https://www.inrev.org/guidelines/" TargetMode="External"/><Relationship Id="rId18" Type="http://schemas.openxmlformats.org/officeDocument/2006/relationships/hyperlink" Target="https://www.inrev.org/guidelines/module/fee-and-expense-metrics" TargetMode="External"/><Relationship Id="rId3" Type="http://schemas.openxmlformats.org/officeDocument/2006/relationships/hyperlink" Target="https://www.inrev.org/definitions/" TargetMode="External"/><Relationship Id="rId21" Type="http://schemas.openxmlformats.org/officeDocument/2006/relationships/hyperlink" Target="https://www.inrev.org/guidelines/module/fee-and-expense-metrics" TargetMode="External"/><Relationship Id="rId7" Type="http://schemas.openxmlformats.org/officeDocument/2006/relationships/hyperlink" Target="https://www.inrev.org/definitions/" TargetMode="External"/><Relationship Id="rId12" Type="http://schemas.openxmlformats.org/officeDocument/2006/relationships/hyperlink" Target="https://www.inrev.org/guidelines/" TargetMode="External"/><Relationship Id="rId17" Type="http://schemas.openxmlformats.org/officeDocument/2006/relationships/hyperlink" Target="https://www.inrev.org/guidelines/module/fee-and-expense-metrics" TargetMode="External"/><Relationship Id="rId2" Type="http://schemas.openxmlformats.org/officeDocument/2006/relationships/hyperlink" Target="https://www.inrev.org/definitions/" TargetMode="External"/><Relationship Id="rId16" Type="http://schemas.openxmlformats.org/officeDocument/2006/relationships/hyperlink" Target="https://www.inrev.org/guidelines/module/fee-and-expense-metrics" TargetMode="External"/><Relationship Id="rId20" Type="http://schemas.openxmlformats.org/officeDocument/2006/relationships/hyperlink" Target="https://www.inrev.org/guidelines/module/fee-and-expense-metrics" TargetMode="External"/><Relationship Id="rId1" Type="http://schemas.openxmlformats.org/officeDocument/2006/relationships/hyperlink" Target="https://www.inrev.org/definitions/" TargetMode="External"/><Relationship Id="rId6" Type="http://schemas.openxmlformats.org/officeDocument/2006/relationships/hyperlink" Target="https://www.inrev.org/definitions/" TargetMode="External"/><Relationship Id="rId11" Type="http://schemas.openxmlformats.org/officeDocument/2006/relationships/hyperlink" Target="https://www.inrev.org/guidelines/module/inrev-nav" TargetMode="External"/><Relationship Id="rId24" Type="http://schemas.openxmlformats.org/officeDocument/2006/relationships/drawing" Target="../drawings/drawing5.xml"/><Relationship Id="rId5" Type="http://schemas.openxmlformats.org/officeDocument/2006/relationships/hyperlink" Target="https://www.inrev.org/definitions/" TargetMode="External"/><Relationship Id="rId15" Type="http://schemas.openxmlformats.org/officeDocument/2006/relationships/hyperlink" Target="https://www.inrev.org/guidelines/module/fee-and-expense-metrics" TargetMode="External"/><Relationship Id="rId23" Type="http://schemas.openxmlformats.org/officeDocument/2006/relationships/printerSettings" Target="../printerSettings/printerSettings5.bin"/><Relationship Id="rId10" Type="http://schemas.openxmlformats.org/officeDocument/2006/relationships/hyperlink" Target="https://www.inrev.org/definitions/" TargetMode="External"/><Relationship Id="rId19" Type="http://schemas.openxmlformats.org/officeDocument/2006/relationships/hyperlink" Target="https://www.inrev.org/guidelines/module/fee-and-expense-metrics" TargetMode="External"/><Relationship Id="rId4" Type="http://schemas.openxmlformats.org/officeDocument/2006/relationships/hyperlink" Target="https://www.inrev.org/definitions/" TargetMode="External"/><Relationship Id="rId9" Type="http://schemas.openxmlformats.org/officeDocument/2006/relationships/hyperlink" Target="https://www.inrev.org/definitions/" TargetMode="External"/><Relationship Id="rId14" Type="http://schemas.openxmlformats.org/officeDocument/2006/relationships/hyperlink" Target="https://www.inrev.org/guidelines/assessments/" TargetMode="External"/><Relationship Id="rId22" Type="http://schemas.openxmlformats.org/officeDocument/2006/relationships/hyperlink" Target="https://www.inrev.org/guidelines/module/fee-and-expense-metrics"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www.inrev.org/definitions/" TargetMode="External"/><Relationship Id="rId7" Type="http://schemas.openxmlformats.org/officeDocument/2006/relationships/printerSettings" Target="../printerSettings/printerSettings6.bin"/><Relationship Id="rId2" Type="http://schemas.openxmlformats.org/officeDocument/2006/relationships/hyperlink" Target="https://www.inrev.org/definitions/" TargetMode="External"/><Relationship Id="rId1" Type="http://schemas.openxmlformats.org/officeDocument/2006/relationships/hyperlink" Target="https://www.inrev.org/definitions/" TargetMode="External"/><Relationship Id="rId6" Type="http://schemas.openxmlformats.org/officeDocument/2006/relationships/hyperlink" Target="https://www.inrev.org/definitions/" TargetMode="External"/><Relationship Id="rId5" Type="http://schemas.openxmlformats.org/officeDocument/2006/relationships/hyperlink" Target="https://www.inrev.org/definitions/" TargetMode="External"/><Relationship Id="rId4" Type="http://schemas.openxmlformats.org/officeDocument/2006/relationships/hyperlink" Target="https://www.inrev.org/definition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6">
    <tabColor theme="0"/>
  </sheetPr>
  <dimension ref="A1:A7"/>
  <sheetViews>
    <sheetView showGridLines="0" showRowColHeaders="0" workbookViewId="0"/>
  </sheetViews>
  <sheetFormatPr defaultColWidth="30.140625" defaultRowHeight="12.75"/>
  <cols>
    <col min="1" max="1" width="109.140625" customWidth="1"/>
  </cols>
  <sheetData>
    <row r="1" spans="1:1" ht="65.25" customHeight="1">
      <c r="A1" s="295" t="s">
        <v>0</v>
      </c>
    </row>
    <row r="2" spans="1:1" ht="30">
      <c r="A2" s="294" t="s">
        <v>1</v>
      </c>
    </row>
    <row r="3" spans="1:1" ht="90">
      <c r="A3" s="292" t="s">
        <v>2</v>
      </c>
    </row>
    <row r="4" spans="1:1" ht="30">
      <c r="A4" s="294" t="s">
        <v>3</v>
      </c>
    </row>
    <row r="5" spans="1:1" ht="15">
      <c r="A5" s="293" t="s">
        <v>4</v>
      </c>
    </row>
    <row r="6" spans="1:1" ht="15">
      <c r="A6" s="293" t="s">
        <v>5</v>
      </c>
    </row>
    <row r="7" spans="1:1" ht="15">
      <c r="A7" s="293" t="s">
        <v>6</v>
      </c>
    </row>
  </sheetData>
  <sheetProtection formatCells="0" formatColumns="0" formatRows="0" insertColumns="0" insertRows="0" insertHyperlinks="0" deleteColumns="0" deleteRows="0" sort="0" autoFilter="0" pivotTables="0"/>
  <conditionalFormatting sqref="A3">
    <cfRule type="iconSet" priority="3">
      <iconSet iconSet="3Symbols2" showValue="0">
        <cfvo type="percent" val="0"/>
        <cfvo type="num" val="1"/>
        <cfvo type="num" val="2"/>
      </iconSet>
    </cfRule>
  </conditionalFormatting>
  <conditionalFormatting sqref="A2">
    <cfRule type="iconSet" priority="2">
      <iconSet iconSet="3Symbols2" showValue="0">
        <cfvo type="percent" val="0"/>
        <cfvo type="num" val="1"/>
        <cfvo type="num" val="2"/>
      </iconSet>
    </cfRule>
  </conditionalFormatting>
  <conditionalFormatting sqref="A4:A7">
    <cfRule type="iconSet" priority="1">
      <iconSet iconSet="3Symbols2" showValue="0">
        <cfvo type="percent" val="0"/>
        <cfvo type="num" val="1"/>
        <cfvo type="num" val="2"/>
      </iconSet>
    </cfRule>
  </conditionalFormatting>
  <pageMargins left="0.70866141732283472" right="0.70866141732283472" top="0.74803149606299213" bottom="0.74803149606299213" header="0.31496062992125984" footer="0.31496062992125984"/>
  <pageSetup paperSize="9" orientation="portrait" verticalDpi="0" r:id="rId1"/>
  <headerFooter>
    <oddHeader>&amp;R&amp;G</oddHeader>
    <oddFooter>&amp;LINREV SDDS 3.1&amp;RDate: &amp;D</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4">
    <tabColor theme="1"/>
  </sheetPr>
  <dimension ref="A1:FR243"/>
  <sheetViews>
    <sheetView showZeros="0" topLeftCell="EU1" zoomScale="80" zoomScaleNormal="80" workbookViewId="0">
      <pane ySplit="1" topLeftCell="A2" activePane="bottomLeft" state="frozen"/>
      <selection activeCell="FP10" sqref="FP10"/>
      <selection pane="bottomLeft" activeCell="FL22" sqref="FL22"/>
    </sheetView>
  </sheetViews>
  <sheetFormatPr defaultRowHeight="12.75"/>
  <cols>
    <col min="4" max="4" width="34.42578125" bestFit="1" customWidth="1"/>
    <col min="6" max="29" width="7.7109375" customWidth="1"/>
    <col min="30" max="30" width="4.5703125" customWidth="1"/>
    <col min="31" max="31" width="8.85546875" customWidth="1"/>
    <col min="32" max="32" width="19.140625" customWidth="1"/>
    <col min="33" max="33" width="11.42578125" customWidth="1"/>
    <col min="34" max="34" width="4.5703125" customWidth="1"/>
    <col min="35" max="35" width="7.28515625" style="270" bestFit="1" customWidth="1"/>
    <col min="36" max="36" width="6.85546875" style="270" customWidth="1"/>
    <col min="37" max="37" width="34.42578125" style="270" bestFit="1" customWidth="1"/>
    <col min="38" max="38" width="6.42578125" customWidth="1"/>
    <col min="39" max="62" width="7.7109375" customWidth="1"/>
    <col min="63" max="63" width="4.7109375" customWidth="1"/>
    <col min="65" max="65" width="19.140625" customWidth="1"/>
    <col min="66" max="66" width="11.42578125" customWidth="1"/>
    <col min="67" max="69" width="7.7109375" customWidth="1"/>
    <col min="70" max="90" width="7.7109375" hidden="1" customWidth="1"/>
    <col min="91" max="91" width="4.5703125" customWidth="1"/>
    <col min="92" max="93" width="6.7109375" style="275" customWidth="1"/>
    <col min="94" max="94" width="7.28515625" style="270" bestFit="1" customWidth="1"/>
    <col min="95" max="95" width="11" style="270" bestFit="1" customWidth="1"/>
    <col min="96" max="96" width="34.42578125" style="270" bestFit="1" customWidth="1"/>
    <col min="97" max="97" width="6.42578125" customWidth="1"/>
    <col min="98" max="121" width="7.7109375" customWidth="1"/>
    <col min="122" max="122" width="9.140625" customWidth="1"/>
    <col min="123" max="123" width="9.7109375" customWidth="1"/>
    <col min="124" max="124" width="7.7109375" bestFit="1" customWidth="1"/>
    <col min="125" max="125" width="7.5703125" customWidth="1"/>
    <col min="126" max="126" width="29.28515625" bestFit="1" customWidth="1"/>
    <col min="127" max="127" width="7.28515625" customWidth="1"/>
    <col min="128" max="128" width="5" customWidth="1"/>
    <col min="129" max="129" width="7.7109375" bestFit="1" customWidth="1"/>
    <col min="130" max="130" width="7.5703125" customWidth="1"/>
    <col min="131" max="131" width="9.140625" customWidth="1"/>
    <col min="132" max="132" width="27.85546875" customWidth="1"/>
    <col min="133" max="133" width="6.7109375" customWidth="1"/>
    <col min="134" max="134" width="4.5703125" customWidth="1"/>
    <col min="135" max="135" width="6.28515625" style="289" bestFit="1" customWidth="1"/>
    <col min="136" max="136" width="4.5703125" customWidth="1"/>
    <col min="137" max="137" width="8.5703125" customWidth="1"/>
    <col min="138" max="138" width="7.7109375" bestFit="1" customWidth="1"/>
    <col min="139" max="139" width="7.5703125" customWidth="1"/>
    <col min="140" max="140" width="29.28515625" bestFit="1" customWidth="1"/>
    <col min="141" max="141" width="6.42578125" customWidth="1"/>
    <col min="142" max="142" width="4.5703125" customWidth="1"/>
    <col min="143" max="143" width="7.7109375" bestFit="1" customWidth="1"/>
    <col min="144" max="144" width="7.5703125" customWidth="1"/>
    <col min="145" max="145" width="9.140625" customWidth="1"/>
    <col min="146" max="146" width="20.85546875" customWidth="1"/>
    <col min="147" max="147" width="6.7109375" customWidth="1"/>
    <col min="148" max="148" width="4.5703125" customWidth="1"/>
    <col min="149" max="149" width="20.7109375" bestFit="1" customWidth="1"/>
    <col min="150" max="150" width="29.7109375" customWidth="1"/>
    <col min="153" max="153" width="11.42578125" customWidth="1"/>
    <col min="154" max="154" width="11.28515625" bestFit="1" customWidth="1"/>
    <col min="155" max="155" width="10.140625" bestFit="1" customWidth="1"/>
    <col min="156" max="156" width="24.7109375" customWidth="1"/>
    <col min="157" max="157" width="10.7109375" bestFit="1" customWidth="1"/>
    <col min="160" max="160" width="42.28515625" bestFit="1" customWidth="1"/>
    <col min="161" max="161" width="36.5703125" bestFit="1" customWidth="1"/>
    <col min="162" max="162" width="17" customWidth="1"/>
    <col min="163" max="163" width="17.85546875" customWidth="1"/>
    <col min="164" max="164" width="16.140625" customWidth="1"/>
    <col min="165" max="165" width="14.85546875" customWidth="1"/>
    <col min="166" max="169" width="15.7109375" customWidth="1"/>
    <col min="171" max="171" width="5.85546875" bestFit="1" customWidth="1"/>
    <col min="172" max="172" width="12.28515625" bestFit="1" customWidth="1"/>
    <col min="173" max="173" width="9.7109375" bestFit="1" customWidth="1"/>
  </cols>
  <sheetData>
    <row r="1" spans="1:174" s="285" customFormat="1" ht="92.25" customHeight="1">
      <c r="A1" s="279" t="s">
        <v>1065</v>
      </c>
      <c r="B1" s="279" t="s">
        <v>1066</v>
      </c>
      <c r="C1" s="279" t="s">
        <v>1067</v>
      </c>
      <c r="D1" s="279" t="s">
        <v>1068</v>
      </c>
      <c r="E1" s="399" t="s">
        <v>1069</v>
      </c>
      <c r="F1" s="284" t="s">
        <v>955</v>
      </c>
      <c r="G1" s="284" t="s">
        <v>956</v>
      </c>
      <c r="H1" s="284" t="s">
        <v>957</v>
      </c>
      <c r="I1" s="284" t="s">
        <v>958</v>
      </c>
      <c r="J1" s="284" t="s">
        <v>959</v>
      </c>
      <c r="K1" s="284" t="s">
        <v>960</v>
      </c>
      <c r="L1" s="284" t="s">
        <v>961</v>
      </c>
      <c r="M1" s="284" t="s">
        <v>962</v>
      </c>
      <c r="N1" s="284" t="s">
        <v>963</v>
      </c>
      <c r="O1" s="284" t="s">
        <v>964</v>
      </c>
      <c r="P1" s="284" t="s">
        <v>965</v>
      </c>
      <c r="Q1" s="284" t="s">
        <v>966</v>
      </c>
      <c r="R1" s="284" t="s">
        <v>967</v>
      </c>
      <c r="S1" s="284" t="s">
        <v>968</v>
      </c>
      <c r="T1" s="284" t="s">
        <v>969</v>
      </c>
      <c r="U1" s="284" t="s">
        <v>970</v>
      </c>
      <c r="V1" s="284" t="s">
        <v>971</v>
      </c>
      <c r="W1" s="284" t="s">
        <v>972</v>
      </c>
      <c r="X1" s="284" t="s">
        <v>1070</v>
      </c>
      <c r="Y1" s="284" t="s">
        <v>974</v>
      </c>
      <c r="Z1" s="284" t="s">
        <v>975</v>
      </c>
      <c r="AA1" s="284" t="s">
        <v>976</v>
      </c>
      <c r="AB1" s="284" t="s">
        <v>977</v>
      </c>
      <c r="AC1" s="284" t="s">
        <v>978</v>
      </c>
      <c r="AD1" s="278"/>
      <c r="AE1" s="279" t="s">
        <v>1071</v>
      </c>
      <c r="AF1" s="279" t="s">
        <v>1072</v>
      </c>
      <c r="AG1" s="279" t="s">
        <v>1069</v>
      </c>
      <c r="AH1" s="278"/>
      <c r="AI1" s="280" t="s">
        <v>1066</v>
      </c>
      <c r="AJ1" s="280" t="s">
        <v>1067</v>
      </c>
      <c r="AK1" s="280" t="s">
        <v>1073</v>
      </c>
      <c r="AL1" s="280" t="s">
        <v>1069</v>
      </c>
      <c r="AM1" s="280" t="str">
        <f t="shared" ref="AM1:BJ1" si="0">F1</f>
        <v>Office</v>
      </c>
      <c r="AN1" s="280" t="str">
        <f t="shared" si="0"/>
        <v>Retail</v>
      </c>
      <c r="AO1" s="280" t="str">
        <f t="shared" si="0"/>
        <v>Industrial / Logistics</v>
      </c>
      <c r="AP1" s="280" t="str">
        <f t="shared" si="0"/>
        <v>Residential</v>
      </c>
      <c r="AQ1" s="280" t="str">
        <f t="shared" si="0"/>
        <v>Mixed</v>
      </c>
      <c r="AR1" s="280" t="str">
        <f t="shared" si="0"/>
        <v>Parking</v>
      </c>
      <c r="AS1" s="280" t="str">
        <f t="shared" si="0"/>
        <v>Student Housing</v>
      </c>
      <c r="AT1" s="280" t="str">
        <f t="shared" si="0"/>
        <v>Hotel</v>
      </c>
      <c r="AU1" s="280" t="str">
        <f t="shared" si="0"/>
        <v>Leisure</v>
      </c>
      <c r="AV1" s="280" t="str">
        <f t="shared" si="0"/>
        <v>Health Care</v>
      </c>
      <c r="AW1" s="280" t="str">
        <f t="shared" si="0"/>
        <v>Aged care</v>
      </c>
      <c r="AX1" s="280" t="str">
        <f t="shared" si="0"/>
        <v>Development</v>
      </c>
      <c r="AY1" s="280" t="str">
        <f t="shared" si="0"/>
        <v>Development Office</v>
      </c>
      <c r="AZ1" s="280" t="str">
        <f t="shared" si="0"/>
        <v>Development Retail</v>
      </c>
      <c r="BA1" s="280" t="str">
        <f t="shared" si="0"/>
        <v>Development Industrial / Logistics</v>
      </c>
      <c r="BB1" s="280" t="str">
        <f t="shared" si="0"/>
        <v>Development Residential</v>
      </c>
      <c r="BC1" s="280" t="str">
        <f t="shared" si="0"/>
        <v>Development Mixed</v>
      </c>
      <c r="BD1" s="280" t="str">
        <f t="shared" si="0"/>
        <v>Development Parking</v>
      </c>
      <c r="BE1" s="280" t="str">
        <f t="shared" si="0"/>
        <v>Development
Student Housing</v>
      </c>
      <c r="BF1" s="280" t="str">
        <f t="shared" si="0"/>
        <v>Development Hotel</v>
      </c>
      <c r="BG1" s="280" t="str">
        <f t="shared" si="0"/>
        <v>Development Leisure</v>
      </c>
      <c r="BH1" s="280" t="str">
        <f t="shared" si="0"/>
        <v>Development Healthcare</v>
      </c>
      <c r="BI1" s="280" t="str">
        <f t="shared" si="0"/>
        <v>Development Aged care</v>
      </c>
      <c r="BJ1" s="280" t="str">
        <f t="shared" si="0"/>
        <v>Other</v>
      </c>
      <c r="BK1" s="278"/>
      <c r="BL1" s="279" t="s">
        <v>1066</v>
      </c>
      <c r="BM1" s="279" t="s">
        <v>1072</v>
      </c>
      <c r="BN1" s="279" t="s">
        <v>1069</v>
      </c>
      <c r="BO1" s="280" t="s">
        <v>955</v>
      </c>
      <c r="BP1" s="280" t="s">
        <v>956</v>
      </c>
      <c r="BQ1" s="280" t="s">
        <v>957</v>
      </c>
      <c r="BR1" s="280" t="s">
        <v>958</v>
      </c>
      <c r="BS1" s="280" t="s">
        <v>959</v>
      </c>
      <c r="BT1" s="280" t="s">
        <v>960</v>
      </c>
      <c r="BU1" s="280" t="s">
        <v>961</v>
      </c>
      <c r="BV1" s="280" t="s">
        <v>962</v>
      </c>
      <c r="BW1" s="280" t="s">
        <v>963</v>
      </c>
      <c r="BX1" s="280" t="s">
        <v>964</v>
      </c>
      <c r="BY1" s="280" t="s">
        <v>965</v>
      </c>
      <c r="BZ1" s="280" t="s">
        <v>966</v>
      </c>
      <c r="CA1" s="280" t="s">
        <v>967</v>
      </c>
      <c r="CB1" s="280" t="s">
        <v>968</v>
      </c>
      <c r="CC1" s="280" t="s">
        <v>1074</v>
      </c>
      <c r="CD1" s="280" t="s">
        <v>970</v>
      </c>
      <c r="CE1" s="280" t="s">
        <v>971</v>
      </c>
      <c r="CF1" s="280" t="s">
        <v>972</v>
      </c>
      <c r="CG1" s="280" t="s">
        <v>1070</v>
      </c>
      <c r="CH1" s="280" t="s">
        <v>974</v>
      </c>
      <c r="CI1" s="280" t="s">
        <v>975</v>
      </c>
      <c r="CJ1" s="280" t="s">
        <v>976</v>
      </c>
      <c r="CK1" s="280" t="s">
        <v>977</v>
      </c>
      <c r="CL1" s="280" t="s">
        <v>978</v>
      </c>
      <c r="CM1" s="282"/>
      <c r="CN1" s="281" t="s">
        <v>1075</v>
      </c>
      <c r="CO1" s="281" t="s">
        <v>1065</v>
      </c>
      <c r="CP1" s="280" t="s">
        <v>1066</v>
      </c>
      <c r="CQ1" s="280" t="s">
        <v>1067</v>
      </c>
      <c r="CR1" s="280" t="s">
        <v>1076</v>
      </c>
      <c r="CS1" s="280" t="s">
        <v>1069</v>
      </c>
      <c r="CT1" s="280" t="str">
        <f t="shared" ref="CT1:DQ1" si="1">F1</f>
        <v>Office</v>
      </c>
      <c r="CU1" s="280" t="str">
        <f t="shared" si="1"/>
        <v>Retail</v>
      </c>
      <c r="CV1" s="280" t="str">
        <f t="shared" si="1"/>
        <v>Industrial / Logistics</v>
      </c>
      <c r="CW1" s="280" t="str">
        <f t="shared" si="1"/>
        <v>Residential</v>
      </c>
      <c r="CX1" s="280" t="str">
        <f t="shared" si="1"/>
        <v>Mixed</v>
      </c>
      <c r="CY1" s="280" t="str">
        <f t="shared" si="1"/>
        <v>Parking</v>
      </c>
      <c r="CZ1" s="280" t="str">
        <f t="shared" si="1"/>
        <v>Student Housing</v>
      </c>
      <c r="DA1" s="280" t="str">
        <f t="shared" si="1"/>
        <v>Hotel</v>
      </c>
      <c r="DB1" s="280" t="str">
        <f t="shared" si="1"/>
        <v>Leisure</v>
      </c>
      <c r="DC1" s="280" t="str">
        <f t="shared" si="1"/>
        <v>Health Care</v>
      </c>
      <c r="DD1" s="280" t="str">
        <f t="shared" si="1"/>
        <v>Aged care</v>
      </c>
      <c r="DE1" s="280" t="str">
        <f t="shared" si="1"/>
        <v>Development</v>
      </c>
      <c r="DF1" s="280" t="str">
        <f t="shared" si="1"/>
        <v>Development Office</v>
      </c>
      <c r="DG1" s="280" t="str">
        <f t="shared" si="1"/>
        <v>Development Retail</v>
      </c>
      <c r="DH1" s="280" t="str">
        <f t="shared" si="1"/>
        <v>Development Industrial / Logistics</v>
      </c>
      <c r="DI1" s="280" t="str">
        <f t="shared" si="1"/>
        <v>Development Residential</v>
      </c>
      <c r="DJ1" s="280" t="str">
        <f t="shared" si="1"/>
        <v>Development Mixed</v>
      </c>
      <c r="DK1" s="280" t="str">
        <f t="shared" si="1"/>
        <v>Development Parking</v>
      </c>
      <c r="DL1" s="280" t="str">
        <f t="shared" si="1"/>
        <v>Development
Student Housing</v>
      </c>
      <c r="DM1" s="280" t="str">
        <f t="shared" si="1"/>
        <v>Development Hotel</v>
      </c>
      <c r="DN1" s="280" t="str">
        <f t="shared" si="1"/>
        <v>Development Leisure</v>
      </c>
      <c r="DO1" s="280" t="str">
        <f t="shared" si="1"/>
        <v>Development Healthcare</v>
      </c>
      <c r="DP1" s="280" t="str">
        <f t="shared" si="1"/>
        <v>Development Aged care</v>
      </c>
      <c r="DQ1" s="280" t="str">
        <f t="shared" si="1"/>
        <v>Other</v>
      </c>
      <c r="DR1" s="283"/>
      <c r="DS1" s="284" t="s">
        <v>1077</v>
      </c>
      <c r="DT1" s="284" t="s">
        <v>1066</v>
      </c>
      <c r="DU1" s="284" t="s">
        <v>1078</v>
      </c>
      <c r="DV1" s="284" t="s">
        <v>1069</v>
      </c>
      <c r="DW1" s="284" t="s">
        <v>1069</v>
      </c>
      <c r="DX1" s="283"/>
      <c r="DY1" s="284" t="s">
        <v>1079</v>
      </c>
      <c r="DZ1" s="284" t="s">
        <v>1078</v>
      </c>
      <c r="EA1" s="284" t="s">
        <v>1071</v>
      </c>
      <c r="EB1" s="284" t="s">
        <v>1080</v>
      </c>
      <c r="EC1" s="284" t="s">
        <v>1069</v>
      </c>
      <c r="ED1" s="283"/>
      <c r="EE1" s="290" t="s">
        <v>1075</v>
      </c>
      <c r="EF1" s="283"/>
      <c r="EG1" s="284" t="s">
        <v>1081</v>
      </c>
      <c r="EH1" s="284" t="s">
        <v>1066</v>
      </c>
      <c r="EI1" s="284" t="s">
        <v>1078</v>
      </c>
      <c r="EJ1" s="284" t="s">
        <v>1069</v>
      </c>
      <c r="EK1" s="284" t="s">
        <v>1069</v>
      </c>
      <c r="EL1" s="283"/>
      <c r="EM1" s="284" t="s">
        <v>1066</v>
      </c>
      <c r="EN1" s="284" t="s">
        <v>1078</v>
      </c>
      <c r="EO1" s="284" t="s">
        <v>1082</v>
      </c>
      <c r="EP1" s="284" t="s">
        <v>1080</v>
      </c>
      <c r="EQ1" s="284" t="s">
        <v>1069</v>
      </c>
      <c r="ER1" s="283"/>
      <c r="ES1" s="284" t="s">
        <v>1066</v>
      </c>
      <c r="ET1" s="284" t="s">
        <v>1083</v>
      </c>
      <c r="EU1" s="284" t="s">
        <v>1069</v>
      </c>
      <c r="EW1" s="284" t="s">
        <v>1066</v>
      </c>
      <c r="EX1" s="284" t="s">
        <v>1078</v>
      </c>
      <c r="EY1" s="284" t="s">
        <v>1084</v>
      </c>
      <c r="EZ1" s="284" t="s">
        <v>1083</v>
      </c>
      <c r="FA1" s="284" t="s">
        <v>1069</v>
      </c>
      <c r="FC1" s="286" t="s">
        <v>1085</v>
      </c>
      <c r="FD1" s="284"/>
      <c r="FE1" s="284"/>
      <c r="FF1" s="287"/>
      <c r="FG1" s="49"/>
      <c r="FH1" s="49"/>
      <c r="FI1" s="49"/>
      <c r="FJ1" s="49"/>
      <c r="FK1" s="49"/>
      <c r="FL1" s="49"/>
      <c r="FM1" s="49"/>
      <c r="FO1" s="286" t="s">
        <v>1086</v>
      </c>
    </row>
    <row r="2" spans="1:174">
      <c r="A2" s="269">
        <v>1</v>
      </c>
      <c r="B2" s="400">
        <f>RANK(E2,E:E)</f>
        <v>1</v>
      </c>
      <c r="C2" s="401">
        <f>B2+COUNTIF(B$2:$B2,B2)-1</f>
        <v>1</v>
      </c>
      <c r="D2" s="402" t="str">
        <f>Tables!AI2</f>
        <v>Not specified</v>
      </c>
      <c r="E2" s="403">
        <f>SUM(F2:AC2)</f>
        <v>0</v>
      </c>
      <c r="F2" s="47">
        <f>SUMIFS('Portfolio Allocation'!C$10:C$109,'Portfolio Allocation'!$A$10:$A$109,'Graph Tables'!$D2)</f>
        <v>0</v>
      </c>
      <c r="G2" s="47">
        <f>SUMIFS('Portfolio Allocation'!D$10:D$109,'Portfolio Allocation'!$A$10:$A$109,'Graph Tables'!$D2)</f>
        <v>0</v>
      </c>
      <c r="H2" s="47">
        <f>SUMIFS('Portfolio Allocation'!E$10:E$109,'Portfolio Allocation'!$A$10:$A$109,'Graph Tables'!$D2)</f>
        <v>0</v>
      </c>
      <c r="I2" s="47">
        <f>SUMIFS('Portfolio Allocation'!F$10:F$109,'Portfolio Allocation'!$A$10:$A$109,'Graph Tables'!$D2)</f>
        <v>0</v>
      </c>
      <c r="J2" s="47">
        <f>SUMIFS('Portfolio Allocation'!G$10:G$109,'Portfolio Allocation'!$A$10:$A$109,'Graph Tables'!$D2)</f>
        <v>0</v>
      </c>
      <c r="K2" s="47">
        <f>SUMIFS('Portfolio Allocation'!H$10:H$109,'Portfolio Allocation'!$A$10:$A$109,'Graph Tables'!$D2)</f>
        <v>0</v>
      </c>
      <c r="L2" s="47">
        <f>SUMIFS('Portfolio Allocation'!I$10:I$109,'Portfolio Allocation'!$A$10:$A$109,'Graph Tables'!$D2)</f>
        <v>0</v>
      </c>
      <c r="M2" s="47">
        <f>SUMIFS('Portfolio Allocation'!J$10:J$109,'Portfolio Allocation'!$A$10:$A$109,'Graph Tables'!$D2)</f>
        <v>0</v>
      </c>
      <c r="N2" s="47">
        <f>SUMIFS('Portfolio Allocation'!K$10:K$109,'Portfolio Allocation'!$A$10:$A$109,'Graph Tables'!$D2)</f>
        <v>0</v>
      </c>
      <c r="O2" s="47">
        <f>SUMIFS('Portfolio Allocation'!L$10:L$109,'Portfolio Allocation'!$A$10:$A$109,'Graph Tables'!$D2)</f>
        <v>0</v>
      </c>
      <c r="P2" s="47">
        <f>SUMIFS('Portfolio Allocation'!M$10:M$109,'Portfolio Allocation'!$A$10:$A$109,'Graph Tables'!$D2)</f>
        <v>0</v>
      </c>
      <c r="Q2" s="47">
        <f>SUMIFS('Portfolio Allocation'!N$10:N$109,'Portfolio Allocation'!$A$10:$A$109,'Graph Tables'!$D2)</f>
        <v>0</v>
      </c>
      <c r="R2" s="47">
        <f>SUMIFS('Portfolio Allocation'!O$10:O$109,'Portfolio Allocation'!$A$10:$A$109,'Graph Tables'!$D2)</f>
        <v>0</v>
      </c>
      <c r="S2" s="47">
        <f>SUMIFS('Portfolio Allocation'!P$10:P$109,'Portfolio Allocation'!$A$10:$A$109,'Graph Tables'!$D2)</f>
        <v>0</v>
      </c>
      <c r="T2" s="47">
        <f>SUMIFS('Portfolio Allocation'!Q$10:Q$109,'Portfolio Allocation'!$A$10:$A$109,'Graph Tables'!$D2)</f>
        <v>0</v>
      </c>
      <c r="U2" s="47">
        <f>SUMIFS('Portfolio Allocation'!R$10:R$109,'Portfolio Allocation'!$A$10:$A$109,'Graph Tables'!$D2)</f>
        <v>0</v>
      </c>
      <c r="V2" s="47">
        <f>SUMIFS('Portfolio Allocation'!S$10:S$109,'Portfolio Allocation'!$A$10:$A$109,'Graph Tables'!$D2)</f>
        <v>0</v>
      </c>
      <c r="W2" s="47">
        <f>SUMIFS('Portfolio Allocation'!T$10:T$109,'Portfolio Allocation'!$A$10:$A$109,'Graph Tables'!$D2)</f>
        <v>0</v>
      </c>
      <c r="X2" s="47">
        <f>SUMIFS('Portfolio Allocation'!U$10:U$109,'Portfolio Allocation'!$A$10:$A$109,'Graph Tables'!$D2)</f>
        <v>0</v>
      </c>
      <c r="Y2" s="47">
        <f>SUMIFS('Portfolio Allocation'!V$10:V$109,'Portfolio Allocation'!$A$10:$A$109,'Graph Tables'!$D2)</f>
        <v>0</v>
      </c>
      <c r="Z2" s="47">
        <f>SUMIFS('Portfolio Allocation'!W$10:W$109,'Portfolio Allocation'!$A$10:$A$109,'Graph Tables'!$D2)</f>
        <v>0</v>
      </c>
      <c r="AA2" s="47">
        <f>SUMIFS('Portfolio Allocation'!X$10:X$109,'Portfolio Allocation'!$A$10:$A$109,'Graph Tables'!$D2)</f>
        <v>0</v>
      </c>
      <c r="AB2" s="47">
        <f>SUMIFS('Portfolio Allocation'!Y$10:Y$109,'Portfolio Allocation'!$A$10:$A$109,'Graph Tables'!$D2)</f>
        <v>0</v>
      </c>
      <c r="AC2" s="47">
        <f>SUMIFS('Portfolio Allocation'!Z$10:Z$109,'Portfolio Allocation'!$A$10:$A$109,'Graph Tables'!$D2)</f>
        <v>0</v>
      </c>
      <c r="AD2" s="47"/>
      <c r="AE2" s="49">
        <v>1</v>
      </c>
      <c r="AF2" t="str">
        <f>IF($EF$35=1,"To be specified",IF(AG2&lt;&gt;0,VLOOKUP(AE2,Ranking7,2,FALSE)," "))</f>
        <v>To be specified</v>
      </c>
      <c r="AG2" s="45">
        <f>IF($EF$35=1,100%,LARGE($E:$E,AE2))</f>
        <v>1</v>
      </c>
      <c r="AH2" s="47"/>
      <c r="AI2" s="269">
        <f>RANK(AL2,$AL$2:$AL$241)</f>
        <v>1</v>
      </c>
      <c r="AJ2" s="269">
        <f>AI2+COUNTIF(AI$2:$AI2,AI2)-1</f>
        <v>1</v>
      </c>
      <c r="AK2" s="271" t="str">
        <f t="shared" ref="AK2:AK65" si="2">D2</f>
        <v>Not specified</v>
      </c>
      <c r="AL2" s="71">
        <f>SUM(AM2:BI2)</f>
        <v>0</v>
      </c>
      <c r="AM2" s="45">
        <f t="shared" ref="AM2:AM65" si="3">F2*BO$103</f>
        <v>0</v>
      </c>
      <c r="AN2" s="45">
        <f t="shared" ref="AN2:AN65" si="4">G2*BP$103</f>
        <v>0</v>
      </c>
      <c r="AO2" s="45">
        <f t="shared" ref="AO2:AO65" si="5">H2*BQ$103</f>
        <v>0</v>
      </c>
      <c r="AP2" s="45">
        <f t="shared" ref="AP2:AP65" si="6">I2*BR$103</f>
        <v>0</v>
      </c>
      <c r="AQ2" s="45">
        <f t="shared" ref="AQ2:AQ65" si="7">J2*BS$103</f>
        <v>0</v>
      </c>
      <c r="AR2" s="45">
        <f t="shared" ref="AR2:AR65" si="8">K2*BT$103</f>
        <v>0</v>
      </c>
      <c r="AS2" s="45">
        <f t="shared" ref="AS2:AS65" si="9">L2*BU$103</f>
        <v>0</v>
      </c>
      <c r="AT2" s="45">
        <f t="shared" ref="AT2:AT65" si="10">M2*BV$103</f>
        <v>0</v>
      </c>
      <c r="AU2" s="45">
        <f t="shared" ref="AU2:AU65" si="11">N2*BW$103</f>
        <v>0</v>
      </c>
      <c r="AV2" s="45">
        <f t="shared" ref="AV2:AV65" si="12">O2*BX$103</f>
        <v>0</v>
      </c>
      <c r="AW2" s="45">
        <f t="shared" ref="AW2:AW65" si="13">P2*BY$103</f>
        <v>0</v>
      </c>
      <c r="AX2" s="45">
        <f t="shared" ref="AX2:AX65" si="14">Q2*BZ$103</f>
        <v>0</v>
      </c>
      <c r="AY2" s="45">
        <f t="shared" ref="AY2:AY65" si="15">R2*CA$103</f>
        <v>0</v>
      </c>
      <c r="AZ2" s="45">
        <f t="shared" ref="AZ2:AZ65" si="16">S2*CB$103</f>
        <v>0</v>
      </c>
      <c r="BA2" s="45">
        <f t="shared" ref="BA2:BA65" si="17">T2*CC$103</f>
        <v>0</v>
      </c>
      <c r="BB2" s="45">
        <f t="shared" ref="BB2:BB65" si="18">U2*CD$103</f>
        <v>0</v>
      </c>
      <c r="BC2" s="45">
        <f t="shared" ref="BC2:BC65" si="19">V2*CE$103</f>
        <v>0</v>
      </c>
      <c r="BD2" s="45">
        <f t="shared" ref="BD2:BD65" si="20">W2*CF$103</f>
        <v>0</v>
      </c>
      <c r="BE2" s="45">
        <f t="shared" ref="BE2:BE65" si="21">X2*CG$103</f>
        <v>0</v>
      </c>
      <c r="BF2" s="45">
        <f t="shared" ref="BF2:BF65" si="22">Y2*CH$103</f>
        <v>0</v>
      </c>
      <c r="BG2" s="45">
        <f t="shared" ref="BG2:BG65" si="23">Z2*CI$103</f>
        <v>0</v>
      </c>
      <c r="BH2" s="45">
        <f t="shared" ref="BH2:BH65" si="24">AA2*CJ$103</f>
        <v>0</v>
      </c>
      <c r="BI2" s="45">
        <f t="shared" ref="BI2:BI65" si="25">AB2*CK$103</f>
        <v>0</v>
      </c>
      <c r="BJ2" s="45">
        <f t="shared" ref="BJ2:BJ65" si="26">AC2*CL$103</f>
        <v>0</v>
      </c>
      <c r="BK2" s="45"/>
      <c r="BL2" s="49">
        <v>1</v>
      </c>
      <c r="BM2" t="str">
        <f>IF($EF$35=1,"To be specified",IF(BN2&lt;&gt;0,VLOOKUP(BL2,Ranking1,2,FALSE)," "))</f>
        <v>To be specified</v>
      </c>
      <c r="BN2" s="45">
        <f>IF($EF$35=1,100%,LARGE($AL:$AL,BL2))</f>
        <v>1</v>
      </c>
      <c r="BO2" s="45">
        <f t="shared" ref="BO2:BO33" si="27">SUMIFS(AM:AM,$AK:$AK,$BM2)</f>
        <v>0</v>
      </c>
      <c r="BP2" s="45">
        <f t="shared" ref="BP2:BP33" si="28">SUMIFS(AN:AN,$AK:$AK,$BM2)</f>
        <v>0</v>
      </c>
      <c r="BQ2" s="45">
        <f t="shared" ref="BQ2:BQ33" si="29">SUMIFS(AO:AO,$AK:$AK,$BM2)</f>
        <v>0</v>
      </c>
      <c r="BR2" s="45">
        <f t="shared" ref="BR2:BR33" si="30">SUMIFS(AP:AP,$AK:$AK,$BM2)</f>
        <v>0</v>
      </c>
      <c r="BS2" s="45">
        <f t="shared" ref="BS2:BS33" si="31">SUMIFS(AQ:AQ,$AK:$AK,$BM2)</f>
        <v>0</v>
      </c>
      <c r="BT2" s="45">
        <f t="shared" ref="BT2:BT33" si="32">SUMIFS(AR:AR,$AK:$AK,$BM2)</f>
        <v>0</v>
      </c>
      <c r="BU2" s="45">
        <f t="shared" ref="BU2:BU33" si="33">SUMIFS(AS:AS,$AK:$AK,$BM2)</f>
        <v>0</v>
      </c>
      <c r="BV2" s="45">
        <f t="shared" ref="BV2:BV33" si="34">SUMIFS(AT:AT,$AK:$AK,$BM2)</f>
        <v>0</v>
      </c>
      <c r="BW2" s="45">
        <f t="shared" ref="BW2:BW33" si="35">SUMIFS(AU:AU,$AK:$AK,$BM2)</f>
        <v>0</v>
      </c>
      <c r="BX2" s="45">
        <f t="shared" ref="BX2:BX33" si="36">SUMIFS(AV:AV,$AK:$AK,$BM2)</f>
        <v>0</v>
      </c>
      <c r="BY2" s="45">
        <f t="shared" ref="BY2:BY33" si="37">SUMIFS(AW:AW,$AK:$AK,$BM2)</f>
        <v>0</v>
      </c>
      <c r="BZ2" s="45">
        <f t="shared" ref="BZ2:BZ33" si="38">SUMIFS(AX:AX,$AK:$AK,$BM2)</f>
        <v>0</v>
      </c>
      <c r="CA2" s="45">
        <f t="shared" ref="CA2:CA33" si="39">SUMIFS(AY:AY,$AK:$AK,$BM2)</f>
        <v>0</v>
      </c>
      <c r="CB2" s="45">
        <f t="shared" ref="CB2:CB33" si="40">SUMIFS(AZ:AZ,$AK:$AK,$BM2)</f>
        <v>0</v>
      </c>
      <c r="CC2" s="45">
        <f t="shared" ref="CC2:CC33" si="41">SUMIFS(BA:BA,$AK:$AK,$BM2)</f>
        <v>0</v>
      </c>
      <c r="CD2" s="45">
        <f t="shared" ref="CD2:CD33" si="42">SUMIFS(BB:BB,$AK:$AK,$BM2)</f>
        <v>0</v>
      </c>
      <c r="CE2" s="45">
        <f t="shared" ref="CE2:CE33" si="43">SUMIFS(BC:BC,$AK:$AK,$BM2)</f>
        <v>0</v>
      </c>
      <c r="CF2" s="45">
        <f t="shared" ref="CF2:CF33" si="44">SUMIFS(BD:BD,$AK:$AK,$BM2)</f>
        <v>0</v>
      </c>
      <c r="CG2" s="45">
        <f t="shared" ref="CG2:CG33" si="45">SUMIFS(BE:BE,$AK:$AK,$BM2)</f>
        <v>0</v>
      </c>
      <c r="CH2" s="45">
        <f t="shared" ref="CH2:CH33" si="46">SUMIFS(BF:BF,$AK:$AK,$BM2)</f>
        <v>0</v>
      </c>
      <c r="CI2" s="45">
        <f t="shared" ref="CI2:CI33" si="47">SUMIFS(BG:BG,$AK:$AK,$BM2)</f>
        <v>0</v>
      </c>
      <c r="CJ2" s="45">
        <f t="shared" ref="CJ2:CJ33" si="48">SUMIFS(BH:BH,$AK:$AK,$BM2)</f>
        <v>0</v>
      </c>
      <c r="CK2" s="45">
        <f t="shared" ref="CK2:CK33" si="49">SUMIFS(BI:BI,$AK:$AK,$BM2)</f>
        <v>0</v>
      </c>
      <c r="CL2" s="45">
        <f t="shared" ref="CL2:CL33" si="50">SUMIFS(BJ:BJ,$AK:$AK,$BM2)</f>
        <v>0</v>
      </c>
      <c r="CM2" s="45"/>
      <c r="CN2" s="274">
        <f>IF($EP$29=999,1,IF(CQ2=$EP$29,1,0))</f>
        <v>1</v>
      </c>
      <c r="CO2" s="274">
        <v>1</v>
      </c>
      <c r="CP2" s="269">
        <f>RANK(E2,$E$2:$E$241)</f>
        <v>1</v>
      </c>
      <c r="CQ2" s="269">
        <f>CP2+COUNTIF($CP$2:CP2,CP2)-1</f>
        <v>1</v>
      </c>
      <c r="CR2" s="271" t="str">
        <f t="shared" ref="CR2:CR65" si="51">D2</f>
        <v>Not specified</v>
      </c>
      <c r="CS2" s="71">
        <f>SUM(CT2:DQ2)</f>
        <v>0</v>
      </c>
      <c r="CT2" s="45">
        <f t="shared" ref="CT2:CT65" si="52">F2*$CN2</f>
        <v>0</v>
      </c>
      <c r="CU2" s="45">
        <f t="shared" ref="CU2:CU65" si="53">G2*$CN2</f>
        <v>0</v>
      </c>
      <c r="CV2" s="45">
        <f t="shared" ref="CV2:CV65" si="54">H2*$CN2</f>
        <v>0</v>
      </c>
      <c r="CW2" s="45">
        <f t="shared" ref="CW2:CW65" si="55">I2*$CN2</f>
        <v>0</v>
      </c>
      <c r="CX2" s="45">
        <f t="shared" ref="CX2:CX65" si="56">J2*$CN2</f>
        <v>0</v>
      </c>
      <c r="CY2" s="45">
        <f t="shared" ref="CY2:CY65" si="57">K2*$CN2</f>
        <v>0</v>
      </c>
      <c r="CZ2" s="45">
        <f t="shared" ref="CZ2:CZ65" si="58">L2*$CN2</f>
        <v>0</v>
      </c>
      <c r="DA2" s="45">
        <f t="shared" ref="DA2:DA65" si="59">M2*$CN2</f>
        <v>0</v>
      </c>
      <c r="DB2" s="45">
        <f t="shared" ref="DB2:DB65" si="60">N2*$CN2</f>
        <v>0</v>
      </c>
      <c r="DC2" s="45">
        <f t="shared" ref="DC2:DC65" si="61">O2*$CN2</f>
        <v>0</v>
      </c>
      <c r="DD2" s="45">
        <f t="shared" ref="DD2:DD65" si="62">P2*$CN2</f>
        <v>0</v>
      </c>
      <c r="DE2" s="45">
        <f t="shared" ref="DE2:DE65" si="63">Q2*$CN2</f>
        <v>0</v>
      </c>
      <c r="DF2" s="45">
        <f t="shared" ref="DF2:DF65" si="64">R2*$CN2</f>
        <v>0</v>
      </c>
      <c r="DG2" s="45">
        <f t="shared" ref="DG2:DG65" si="65">S2*$CN2</f>
        <v>0</v>
      </c>
      <c r="DH2" s="45">
        <f t="shared" ref="DH2:DH65" si="66">T2*$CN2</f>
        <v>0</v>
      </c>
      <c r="DI2" s="45">
        <f t="shared" ref="DI2:DI65" si="67">U2*$CN2</f>
        <v>0</v>
      </c>
      <c r="DJ2" s="45">
        <f t="shared" ref="DJ2:DJ65" si="68">V2*$CN2</f>
        <v>0</v>
      </c>
      <c r="DK2" s="45">
        <f t="shared" ref="DK2:DK65" si="69">W2*$CN2</f>
        <v>0</v>
      </c>
      <c r="DL2" s="45">
        <f t="shared" ref="DL2:DL65" si="70">X2*$CN2</f>
        <v>0</v>
      </c>
      <c r="DM2" s="45">
        <f t="shared" ref="DM2:DM65" si="71">Y2*$CN2</f>
        <v>0</v>
      </c>
      <c r="DN2" s="45">
        <f t="shared" ref="DN2:DN65" si="72">Z2*$CN2</f>
        <v>0</v>
      </c>
      <c r="DO2" s="45">
        <f t="shared" ref="DO2:DO65" si="73">AA2*$CN2</f>
        <v>0</v>
      </c>
      <c r="DP2" s="45">
        <f t="shared" ref="DP2:DP65" si="74">AB2*$CN2</f>
        <v>0</v>
      </c>
      <c r="DQ2" s="45">
        <f t="shared" ref="DQ2:DQ65" si="75">AC2*$CN2</f>
        <v>0</v>
      </c>
      <c r="DS2" s="48">
        <v>1</v>
      </c>
      <c r="DT2" s="49">
        <f>RANK(DW2,$DW$2:$DW$25)</f>
        <v>1</v>
      </c>
      <c r="DU2" s="48">
        <f>DT2+COUNTIF(DT$2:$DT2,DT2)-1</f>
        <v>1</v>
      </c>
      <c r="DV2" s="45" t="s">
        <v>955</v>
      </c>
      <c r="DW2" s="45">
        <f>F243</f>
        <v>0</v>
      </c>
      <c r="DY2" s="49">
        <f>RANK(DW2,$DW$2:$DW$25)</f>
        <v>1</v>
      </c>
      <c r="DZ2" s="48">
        <f>DY2+COUNTIF(DY$2:$DY2,DY2)-1</f>
        <v>1</v>
      </c>
      <c r="EA2" s="49">
        <v>1</v>
      </c>
      <c r="EB2" t="str">
        <f>IF($EF$35=1,"To be specified",IF(EC2&lt;&gt;0,VLOOKUP(EA2,Ranking5,2,FALSE)," "))</f>
        <v>To be specified</v>
      </c>
      <c r="EC2" s="45">
        <f>IF(EF35=1,100%,LARGE($DW$2:$DW$25,EA2))</f>
        <v>1</v>
      </c>
      <c r="EE2" s="288">
        <f t="shared" ref="EE2:EE25" si="76">IF($EE$29=999,1,IF(DZ2=$EE$29,1,0))</f>
        <v>0</v>
      </c>
      <c r="EG2" s="48">
        <v>1</v>
      </c>
      <c r="EH2" s="49">
        <f>RANK(EK2,$EK$2:$EK$25)</f>
        <v>1</v>
      </c>
      <c r="EI2" s="48">
        <f>EH2+COUNTIF($EH$2:EH2,EH2)-1</f>
        <v>1</v>
      </c>
      <c r="EJ2" s="45" t="s">
        <v>955</v>
      </c>
      <c r="EK2" s="45">
        <f>$CT$243</f>
        <v>0</v>
      </c>
      <c r="EM2" s="49">
        <f>RANK(EQ2,$EQ$2:$EQ$25)</f>
        <v>1</v>
      </c>
      <c r="EN2" s="48">
        <f>EM2+COUNTIF($EM$2:EM2,EM2)-1</f>
        <v>1</v>
      </c>
      <c r="EO2" s="49">
        <v>1</v>
      </c>
      <c r="EP2" t="str">
        <f>IF($EF$35=1,"To be specified",IF(EQ2&lt;&gt;0,VLOOKUP(EN2,Ranking6,2,FALSE)," "))</f>
        <v>To be specified</v>
      </c>
      <c r="EQ2" s="45">
        <f>IF(EF35=1,100%,LARGE($EK$2:$EK$25,EO2))</f>
        <v>1</v>
      </c>
      <c r="ES2" s="49">
        <v>1</v>
      </c>
      <c r="ET2" t="str">
        <f t="shared" ref="ET2:ET11" si="77">IF(EU2&lt;&gt;0,VLOOKUP(ES2,Ranking4,3,FALSE)," ")</f>
        <v>To be specified in item 9.16</v>
      </c>
      <c r="EU2" s="45">
        <f>LARGE($FA$2:$FA$11,ES2)</f>
        <v>1</v>
      </c>
      <c r="EW2" s="48">
        <f>RANK($FA2,$FA$2:$FA$11)</f>
        <v>1</v>
      </c>
      <c r="EX2" s="48">
        <f>EW2+COUNTIF($EW$2:EW2,EW2)-1</f>
        <v>1</v>
      </c>
      <c r="EY2" s="48">
        <v>1</v>
      </c>
      <c r="EZ2" s="45" t="str">
        <f>IF('Vehicle Level Data'!D147=0,"To be specified in item 9.16",'Vehicle Level Data'!B148)</f>
        <v>To be specified in item 9.16</v>
      </c>
      <c r="FA2" s="45">
        <f>IF(SUM('Vehicle Level Data'!D148:D157)=0,100%,'Vehicle Level Data'!D148)</f>
        <v>1</v>
      </c>
      <c r="FC2" s="46" t="s">
        <v>1087</v>
      </c>
      <c r="FD2" s="46" t="s">
        <v>1088</v>
      </c>
      <c r="FE2" s="46"/>
      <c r="FF2" s="54" t="str">
        <f>CONCATENATE(Overview!C$11," ",Overview!C$10)</f>
        <v xml:space="preserve"> </v>
      </c>
      <c r="FO2" s="264">
        <v>1</v>
      </c>
      <c r="FP2" s="298" t="s">
        <v>1089</v>
      </c>
      <c r="FQ2" s="265">
        <v>1</v>
      </c>
      <c r="FR2" s="264">
        <v>1</v>
      </c>
    </row>
    <row r="3" spans="1:174">
      <c r="A3" s="269">
        <v>2</v>
      </c>
      <c r="B3" s="400">
        <f t="shared" ref="B3:B66" si="78">RANK(E3,E:E)</f>
        <v>1</v>
      </c>
      <c r="C3" s="401">
        <f>B3+COUNTIF(B$2:$B3,B3)-1</f>
        <v>2</v>
      </c>
      <c r="D3" s="402" t="str">
        <f>Tables!AI3</f>
        <v>Albania</v>
      </c>
      <c r="E3" s="403">
        <f t="shared" ref="E3:E66" si="79">SUM(F3:AC3)</f>
        <v>0</v>
      </c>
      <c r="F3" s="47">
        <f>SUMIFS('Portfolio Allocation'!C$10:C$109,'Portfolio Allocation'!$A$10:$A$109,'Graph Tables'!$D3)</f>
        <v>0</v>
      </c>
      <c r="G3" s="47">
        <f>SUMIFS('Portfolio Allocation'!D$10:D$109,'Portfolio Allocation'!$A$10:$A$109,'Graph Tables'!$D3)</f>
        <v>0</v>
      </c>
      <c r="H3" s="47">
        <f>SUMIFS('Portfolio Allocation'!E$10:E$109,'Portfolio Allocation'!$A$10:$A$109,'Graph Tables'!$D3)</f>
        <v>0</v>
      </c>
      <c r="I3" s="47">
        <f>SUMIFS('Portfolio Allocation'!F$10:F$109,'Portfolio Allocation'!$A$10:$A$109,'Graph Tables'!$D3)</f>
        <v>0</v>
      </c>
      <c r="J3" s="47">
        <f>SUMIFS('Portfolio Allocation'!G$10:G$109,'Portfolio Allocation'!$A$10:$A$109,'Graph Tables'!$D3)</f>
        <v>0</v>
      </c>
      <c r="K3" s="47">
        <f>SUMIFS('Portfolio Allocation'!H$10:H$109,'Portfolio Allocation'!$A$10:$A$109,'Graph Tables'!$D3)</f>
        <v>0</v>
      </c>
      <c r="L3" s="47">
        <f>SUMIFS('Portfolio Allocation'!I$10:I$109,'Portfolio Allocation'!$A$10:$A$109,'Graph Tables'!$D3)</f>
        <v>0</v>
      </c>
      <c r="M3" s="47">
        <f>SUMIFS('Portfolio Allocation'!J$10:J$109,'Portfolio Allocation'!$A$10:$A$109,'Graph Tables'!$D3)</f>
        <v>0</v>
      </c>
      <c r="N3" s="47">
        <f>SUMIFS('Portfolio Allocation'!K$10:K$109,'Portfolio Allocation'!$A$10:$A$109,'Graph Tables'!$D3)</f>
        <v>0</v>
      </c>
      <c r="O3" s="47">
        <f>SUMIFS('Portfolio Allocation'!L$10:L$109,'Portfolio Allocation'!$A$10:$A$109,'Graph Tables'!$D3)</f>
        <v>0</v>
      </c>
      <c r="P3" s="47">
        <f>SUMIFS('Portfolio Allocation'!M$10:M$109,'Portfolio Allocation'!$A$10:$A$109,'Graph Tables'!$D3)</f>
        <v>0</v>
      </c>
      <c r="Q3" s="47">
        <f>SUMIFS('Portfolio Allocation'!N$10:N$109,'Portfolio Allocation'!$A$10:$A$109,'Graph Tables'!$D3)</f>
        <v>0</v>
      </c>
      <c r="R3" s="47">
        <f>SUMIFS('Portfolio Allocation'!O$10:O$109,'Portfolio Allocation'!$A$10:$A$109,'Graph Tables'!$D3)</f>
        <v>0</v>
      </c>
      <c r="S3" s="47">
        <f>SUMIFS('Portfolio Allocation'!P$10:P$109,'Portfolio Allocation'!$A$10:$A$109,'Graph Tables'!$D3)</f>
        <v>0</v>
      </c>
      <c r="T3" s="47">
        <f>SUMIFS('Portfolio Allocation'!Q$10:Q$109,'Portfolio Allocation'!$A$10:$A$109,'Graph Tables'!$D3)</f>
        <v>0</v>
      </c>
      <c r="U3" s="47">
        <f>SUMIFS('Portfolio Allocation'!R$10:R$109,'Portfolio Allocation'!$A$10:$A$109,'Graph Tables'!$D3)</f>
        <v>0</v>
      </c>
      <c r="V3" s="47">
        <f>SUMIFS('Portfolio Allocation'!S$10:S$109,'Portfolio Allocation'!$A$10:$A$109,'Graph Tables'!$D3)</f>
        <v>0</v>
      </c>
      <c r="W3" s="47">
        <f>SUMIFS('Portfolio Allocation'!T$10:T$109,'Portfolio Allocation'!$A$10:$A$109,'Graph Tables'!$D3)</f>
        <v>0</v>
      </c>
      <c r="X3" s="47">
        <f>SUMIFS('Portfolio Allocation'!U$10:U$109,'Portfolio Allocation'!$A$10:$A$109,'Graph Tables'!$D3)</f>
        <v>0</v>
      </c>
      <c r="Y3" s="47">
        <f>SUMIFS('Portfolio Allocation'!V$10:V$109,'Portfolio Allocation'!$A$10:$A$109,'Graph Tables'!$D3)</f>
        <v>0</v>
      </c>
      <c r="Z3" s="47">
        <f>SUMIFS('Portfolio Allocation'!W$10:W$109,'Portfolio Allocation'!$A$10:$A$109,'Graph Tables'!$D3)</f>
        <v>0</v>
      </c>
      <c r="AA3" s="47">
        <f>SUMIFS('Portfolio Allocation'!X$10:X$109,'Portfolio Allocation'!$A$10:$A$109,'Graph Tables'!$D3)</f>
        <v>0</v>
      </c>
      <c r="AB3" s="47">
        <f>SUMIFS('Portfolio Allocation'!Y$10:Y$109,'Portfolio Allocation'!$A$10:$A$109,'Graph Tables'!$D3)</f>
        <v>0</v>
      </c>
      <c r="AC3" s="47">
        <f>SUMIFS('Portfolio Allocation'!Z$10:Z$109,'Portfolio Allocation'!$A$10:$A$109,'Graph Tables'!$D3)</f>
        <v>0</v>
      </c>
      <c r="AD3" s="47"/>
      <c r="AE3" s="49">
        <v>2</v>
      </c>
      <c r="AF3" t="str">
        <f t="shared" ref="AF3:AF34" si="80">IF(AG3&lt;&gt;0,VLOOKUP(AE3,Ranking7,2,FALSE)," ")</f>
        <v xml:space="preserve"> </v>
      </c>
      <c r="AG3" s="45">
        <f>LARGE($E:$E,AE3)</f>
        <v>0</v>
      </c>
      <c r="AH3" s="47"/>
      <c r="AI3" s="269">
        <f t="shared" ref="AI3:AI66" si="81">RANK(AL3,$AL$2:$AL$241)</f>
        <v>1</v>
      </c>
      <c r="AJ3" s="269">
        <f>AI3+COUNTIF(AI$2:$AI3,AI3)-1</f>
        <v>2</v>
      </c>
      <c r="AK3" s="271" t="str">
        <f t="shared" si="2"/>
        <v>Albania</v>
      </c>
      <c r="AL3" s="71">
        <f t="shared" ref="AL3:AL66" si="82">SUM(AM3:BI3)</f>
        <v>0</v>
      </c>
      <c r="AM3" s="45">
        <f t="shared" si="3"/>
        <v>0</v>
      </c>
      <c r="AN3" s="45">
        <f t="shared" si="4"/>
        <v>0</v>
      </c>
      <c r="AO3" s="45">
        <f t="shared" si="5"/>
        <v>0</v>
      </c>
      <c r="AP3" s="45">
        <f t="shared" si="6"/>
        <v>0</v>
      </c>
      <c r="AQ3" s="45">
        <f t="shared" si="7"/>
        <v>0</v>
      </c>
      <c r="AR3" s="45">
        <f t="shared" si="8"/>
        <v>0</v>
      </c>
      <c r="AS3" s="45">
        <f t="shared" si="9"/>
        <v>0</v>
      </c>
      <c r="AT3" s="45">
        <f t="shared" si="10"/>
        <v>0</v>
      </c>
      <c r="AU3" s="45">
        <f t="shared" si="11"/>
        <v>0</v>
      </c>
      <c r="AV3" s="45">
        <f t="shared" si="12"/>
        <v>0</v>
      </c>
      <c r="AW3" s="45">
        <f t="shared" si="13"/>
        <v>0</v>
      </c>
      <c r="AX3" s="45">
        <f t="shared" si="14"/>
        <v>0</v>
      </c>
      <c r="AY3" s="45">
        <f t="shared" si="15"/>
        <v>0</v>
      </c>
      <c r="AZ3" s="45">
        <f t="shared" si="16"/>
        <v>0</v>
      </c>
      <c r="BA3" s="45">
        <f t="shared" si="17"/>
        <v>0</v>
      </c>
      <c r="BB3" s="45">
        <f t="shared" si="18"/>
        <v>0</v>
      </c>
      <c r="BC3" s="45">
        <f t="shared" si="19"/>
        <v>0</v>
      </c>
      <c r="BD3" s="45">
        <f t="shared" si="20"/>
        <v>0</v>
      </c>
      <c r="BE3" s="45">
        <f t="shared" si="21"/>
        <v>0</v>
      </c>
      <c r="BF3" s="45">
        <f t="shared" si="22"/>
        <v>0</v>
      </c>
      <c r="BG3" s="45">
        <f t="shared" si="23"/>
        <v>0</v>
      </c>
      <c r="BH3" s="45">
        <f t="shared" si="24"/>
        <v>0</v>
      </c>
      <c r="BI3" s="45">
        <f t="shared" si="25"/>
        <v>0</v>
      </c>
      <c r="BJ3" s="45">
        <f t="shared" si="26"/>
        <v>0</v>
      </c>
      <c r="BK3" s="45"/>
      <c r="BL3" s="49">
        <v>2</v>
      </c>
      <c r="BM3">
        <f t="shared" ref="BM3:BM34" si="83">IF(BN3&lt;&gt;0,VLOOKUP(BL3,Ranking1,2,FALSE),0)</f>
        <v>0</v>
      </c>
      <c r="BN3" s="45">
        <f>LARGE($AL:$AL,BL3)</f>
        <v>0</v>
      </c>
      <c r="BO3" s="45">
        <f t="shared" si="27"/>
        <v>0</v>
      </c>
      <c r="BP3" s="45">
        <f t="shared" si="28"/>
        <v>0</v>
      </c>
      <c r="BQ3" s="45">
        <f t="shared" si="29"/>
        <v>0</v>
      </c>
      <c r="BR3" s="45">
        <f t="shared" si="30"/>
        <v>0</v>
      </c>
      <c r="BS3" s="45">
        <f t="shared" si="31"/>
        <v>0</v>
      </c>
      <c r="BT3" s="45">
        <f t="shared" si="32"/>
        <v>0</v>
      </c>
      <c r="BU3" s="45">
        <f t="shared" si="33"/>
        <v>0</v>
      </c>
      <c r="BV3" s="45">
        <f t="shared" si="34"/>
        <v>0</v>
      </c>
      <c r="BW3" s="45">
        <f t="shared" si="35"/>
        <v>0</v>
      </c>
      <c r="BX3" s="45">
        <f t="shared" si="36"/>
        <v>0</v>
      </c>
      <c r="BY3" s="45">
        <f t="shared" si="37"/>
        <v>0</v>
      </c>
      <c r="BZ3" s="45">
        <f t="shared" si="38"/>
        <v>0</v>
      </c>
      <c r="CA3" s="45">
        <f t="shared" si="39"/>
        <v>0</v>
      </c>
      <c r="CB3" s="45">
        <f t="shared" si="40"/>
        <v>0</v>
      </c>
      <c r="CC3" s="45">
        <f t="shared" si="41"/>
        <v>0</v>
      </c>
      <c r="CD3" s="45">
        <f t="shared" si="42"/>
        <v>0</v>
      </c>
      <c r="CE3" s="45">
        <f t="shared" si="43"/>
        <v>0</v>
      </c>
      <c r="CF3" s="45">
        <f t="shared" si="44"/>
        <v>0</v>
      </c>
      <c r="CG3" s="45">
        <f t="shared" si="45"/>
        <v>0</v>
      </c>
      <c r="CH3" s="45">
        <f t="shared" si="46"/>
        <v>0</v>
      </c>
      <c r="CI3" s="45">
        <f t="shared" si="47"/>
        <v>0</v>
      </c>
      <c r="CJ3" s="45">
        <f t="shared" si="48"/>
        <v>0</v>
      </c>
      <c r="CK3" s="45">
        <f t="shared" si="49"/>
        <v>0</v>
      </c>
      <c r="CL3" s="45">
        <f t="shared" si="50"/>
        <v>0</v>
      </c>
      <c r="CM3" s="45"/>
      <c r="CN3" s="274">
        <f t="shared" ref="CN3:CN66" si="84">IF($EP$29=999,1,IF(CQ3=$EP$29,1,0))</f>
        <v>0</v>
      </c>
      <c r="CO3" s="274">
        <v>2</v>
      </c>
      <c r="CP3" s="269">
        <f t="shared" ref="CP3:CP66" si="85">RANK(E3,$E$2:$E$241)</f>
        <v>1</v>
      </c>
      <c r="CQ3" s="269">
        <f>CP3+COUNTIF($CP$2:CP3,CP3)-1</f>
        <v>2</v>
      </c>
      <c r="CR3" s="271" t="str">
        <f t="shared" si="51"/>
        <v>Albania</v>
      </c>
      <c r="CS3" s="71">
        <f t="shared" ref="CS3:CS66" si="86">SUM(CT3:DQ3)</f>
        <v>0</v>
      </c>
      <c r="CT3" s="45">
        <f t="shared" si="52"/>
        <v>0</v>
      </c>
      <c r="CU3" s="45">
        <f t="shared" si="53"/>
        <v>0</v>
      </c>
      <c r="CV3" s="45">
        <f t="shared" si="54"/>
        <v>0</v>
      </c>
      <c r="CW3" s="45">
        <f t="shared" si="55"/>
        <v>0</v>
      </c>
      <c r="CX3" s="45">
        <f t="shared" si="56"/>
        <v>0</v>
      </c>
      <c r="CY3" s="45">
        <f t="shared" si="57"/>
        <v>0</v>
      </c>
      <c r="CZ3" s="45">
        <f t="shared" si="58"/>
        <v>0</v>
      </c>
      <c r="DA3" s="45">
        <f t="shared" si="59"/>
        <v>0</v>
      </c>
      <c r="DB3" s="45">
        <f t="shared" si="60"/>
        <v>0</v>
      </c>
      <c r="DC3" s="45">
        <f t="shared" si="61"/>
        <v>0</v>
      </c>
      <c r="DD3" s="45">
        <f t="shared" si="62"/>
        <v>0</v>
      </c>
      <c r="DE3" s="45">
        <f t="shared" si="63"/>
        <v>0</v>
      </c>
      <c r="DF3" s="45">
        <f t="shared" si="64"/>
        <v>0</v>
      </c>
      <c r="DG3" s="45">
        <f t="shared" si="65"/>
        <v>0</v>
      </c>
      <c r="DH3" s="45">
        <f t="shared" si="66"/>
        <v>0</v>
      </c>
      <c r="DI3" s="45">
        <f t="shared" si="67"/>
        <v>0</v>
      </c>
      <c r="DJ3" s="45">
        <f t="shared" si="68"/>
        <v>0</v>
      </c>
      <c r="DK3" s="45">
        <f t="shared" si="69"/>
        <v>0</v>
      </c>
      <c r="DL3" s="45">
        <f t="shared" si="70"/>
        <v>0</v>
      </c>
      <c r="DM3" s="45">
        <f t="shared" si="71"/>
        <v>0</v>
      </c>
      <c r="DN3" s="45">
        <f t="shared" si="72"/>
        <v>0</v>
      </c>
      <c r="DO3" s="45">
        <f t="shared" si="73"/>
        <v>0</v>
      </c>
      <c r="DP3" s="45">
        <f t="shared" si="74"/>
        <v>0</v>
      </c>
      <c r="DQ3" s="45">
        <f t="shared" si="75"/>
        <v>0</v>
      </c>
      <c r="DS3" s="48">
        <v>2</v>
      </c>
      <c r="DT3" s="49">
        <f t="shared" ref="DT3:DT25" si="87">RANK(DW3,$DW$2:$DW$25)</f>
        <v>1</v>
      </c>
      <c r="DU3" s="48">
        <f>DT3+COUNTIF(DT$2:$DT3,DT3)-1</f>
        <v>2</v>
      </c>
      <c r="DV3" s="45" t="s">
        <v>956</v>
      </c>
      <c r="DW3" s="45">
        <f>G243</f>
        <v>0</v>
      </c>
      <c r="DY3" s="49">
        <f t="shared" ref="DY3:DY25" si="88">RANK(DW3,$DW$2:$DW$25)</f>
        <v>1</v>
      </c>
      <c r="DZ3" s="48">
        <f>DY3+COUNTIF(DY$2:$DY3,DY3)-1</f>
        <v>2</v>
      </c>
      <c r="EA3" s="49">
        <v>2</v>
      </c>
      <c r="EB3" s="67" t="str">
        <f t="shared" ref="EB3:EB25" si="89">IF(EC3&lt;&gt;0,VLOOKUP(EA3,Ranking5,2,FALSE)," ")</f>
        <v xml:space="preserve"> </v>
      </c>
      <c r="EC3" s="45">
        <f t="shared" ref="EC3:EC25" si="90">LARGE($DW$2:$DW$25,EA3)</f>
        <v>0</v>
      </c>
      <c r="EE3" s="288">
        <f t="shared" si="76"/>
        <v>0</v>
      </c>
      <c r="EG3" s="48">
        <v>2</v>
      </c>
      <c r="EH3" s="49">
        <f t="shared" ref="EH3:EH25" si="91">RANK(EK3,$EK$2:$EK$25)</f>
        <v>1</v>
      </c>
      <c r="EI3" s="48">
        <f>EH3+COUNTIF($EH$2:EH3,EH3)-1</f>
        <v>2</v>
      </c>
      <c r="EJ3" s="45" t="s">
        <v>956</v>
      </c>
      <c r="EK3" s="45">
        <f>$CU$243</f>
        <v>0</v>
      </c>
      <c r="EM3" s="49">
        <f t="shared" ref="EM3:EM25" si="92">RANK(EQ3,$EQ$2:$EQ$25)</f>
        <v>2</v>
      </c>
      <c r="EN3" s="48">
        <f>EM3+COUNTIF($EM$2:EM3,EM3)-1</f>
        <v>2</v>
      </c>
      <c r="EO3" s="49">
        <v>2</v>
      </c>
      <c r="EP3" t="str">
        <f t="shared" ref="EP3:EP25" si="93">IF(EQ3&lt;&gt;0,VLOOKUP(EN3,Ranking6,2,FALSE)," ")</f>
        <v xml:space="preserve"> </v>
      </c>
      <c r="EQ3" s="45">
        <f>LARGE($EK$2:$EK$25,EO3)</f>
        <v>0</v>
      </c>
      <c r="ES3" s="49">
        <v>2</v>
      </c>
      <c r="ET3" t="str">
        <f t="shared" si="77"/>
        <v xml:space="preserve"> </v>
      </c>
      <c r="EU3" s="45">
        <f t="shared" ref="EU3:EU11" si="94">LARGE($FA$2:$FA$11,ES3)</f>
        <v>0</v>
      </c>
      <c r="EW3" s="48">
        <f t="shared" ref="EW3:EW11" si="95">RANK($FA3,$FA$2:$FA$11)</f>
        <v>2</v>
      </c>
      <c r="EX3" s="48">
        <f>EW3+COUNTIF($EW$2:EW3,EW3)-1</f>
        <v>2</v>
      </c>
      <c r="EY3" s="48">
        <v>2</v>
      </c>
      <c r="EZ3" s="45">
        <f>'Vehicle Level Data'!B149</f>
        <v>0</v>
      </c>
      <c r="FA3" s="45">
        <f>'Vehicle Level Data'!D149</f>
        <v>0</v>
      </c>
      <c r="FC3" s="65" t="s">
        <v>367</v>
      </c>
      <c r="FD3" s="1" t="str">
        <f>INDEX(Overview!$B:$B,MATCH($FC3,Overview!$A:$A,0))</f>
        <v>Total Debt Maturities in 1 year</v>
      </c>
      <c r="FE3" s="65" t="s">
        <v>1090</v>
      </c>
      <c r="FF3" s="50" t="e">
        <f>INDEX(Overview!C:C,MATCH($FC3,Overview!$A:$A,0))/VLOOKUP($FC$10,Divide,4,FALSE)</f>
        <v>#VALUE!</v>
      </c>
      <c r="FO3" s="264">
        <v>2</v>
      </c>
      <c r="FP3" s="298" t="s">
        <v>1091</v>
      </c>
      <c r="FQ3" s="266" t="s">
        <v>1092</v>
      </c>
      <c r="FR3" s="264">
        <v>1000</v>
      </c>
    </row>
    <row r="4" spans="1:174">
      <c r="A4" s="269">
        <v>3</v>
      </c>
      <c r="B4" s="400">
        <f t="shared" si="78"/>
        <v>1</v>
      </c>
      <c r="C4" s="401">
        <f>B4+COUNTIF(B$2:$B4,B4)-1</f>
        <v>3</v>
      </c>
      <c r="D4" s="402" t="str">
        <f>Tables!AI4</f>
        <v>Algeria</v>
      </c>
      <c r="E4" s="403">
        <f t="shared" si="79"/>
        <v>0</v>
      </c>
      <c r="F4" s="47">
        <f>SUMIFS('Portfolio Allocation'!C$10:C$109,'Portfolio Allocation'!$A$10:$A$109,'Graph Tables'!$D4)</f>
        <v>0</v>
      </c>
      <c r="G4" s="47">
        <f>SUMIFS('Portfolio Allocation'!D$10:D$109,'Portfolio Allocation'!$A$10:$A$109,'Graph Tables'!$D4)</f>
        <v>0</v>
      </c>
      <c r="H4" s="47">
        <f>SUMIFS('Portfolio Allocation'!E$10:E$109,'Portfolio Allocation'!$A$10:$A$109,'Graph Tables'!$D4)</f>
        <v>0</v>
      </c>
      <c r="I4" s="47">
        <f>SUMIFS('Portfolio Allocation'!F$10:F$109,'Portfolio Allocation'!$A$10:$A$109,'Graph Tables'!$D4)</f>
        <v>0</v>
      </c>
      <c r="J4" s="47">
        <f>SUMIFS('Portfolio Allocation'!G$10:G$109,'Portfolio Allocation'!$A$10:$A$109,'Graph Tables'!$D4)</f>
        <v>0</v>
      </c>
      <c r="K4" s="47">
        <f>SUMIFS('Portfolio Allocation'!H$10:H$109,'Portfolio Allocation'!$A$10:$A$109,'Graph Tables'!$D4)</f>
        <v>0</v>
      </c>
      <c r="L4" s="47">
        <f>SUMIFS('Portfolio Allocation'!I$10:I$109,'Portfolio Allocation'!$A$10:$A$109,'Graph Tables'!$D4)</f>
        <v>0</v>
      </c>
      <c r="M4" s="47">
        <f>SUMIFS('Portfolio Allocation'!J$10:J$109,'Portfolio Allocation'!$A$10:$A$109,'Graph Tables'!$D4)</f>
        <v>0</v>
      </c>
      <c r="N4" s="47">
        <f>SUMIFS('Portfolio Allocation'!K$10:K$109,'Portfolio Allocation'!$A$10:$A$109,'Graph Tables'!$D4)</f>
        <v>0</v>
      </c>
      <c r="O4" s="47">
        <f>SUMIFS('Portfolio Allocation'!L$10:L$109,'Portfolio Allocation'!$A$10:$A$109,'Graph Tables'!$D4)</f>
        <v>0</v>
      </c>
      <c r="P4" s="47">
        <f>SUMIFS('Portfolio Allocation'!M$10:M$109,'Portfolio Allocation'!$A$10:$A$109,'Graph Tables'!$D4)</f>
        <v>0</v>
      </c>
      <c r="Q4" s="47">
        <f>SUMIFS('Portfolio Allocation'!N$10:N$109,'Portfolio Allocation'!$A$10:$A$109,'Graph Tables'!$D4)</f>
        <v>0</v>
      </c>
      <c r="R4" s="47">
        <f>SUMIFS('Portfolio Allocation'!O$10:O$109,'Portfolio Allocation'!$A$10:$A$109,'Graph Tables'!$D4)</f>
        <v>0</v>
      </c>
      <c r="S4" s="47">
        <f>SUMIFS('Portfolio Allocation'!P$10:P$109,'Portfolio Allocation'!$A$10:$A$109,'Graph Tables'!$D4)</f>
        <v>0</v>
      </c>
      <c r="T4" s="47">
        <f>SUMIFS('Portfolio Allocation'!Q$10:Q$109,'Portfolio Allocation'!$A$10:$A$109,'Graph Tables'!$D4)</f>
        <v>0</v>
      </c>
      <c r="U4" s="47">
        <f>SUMIFS('Portfolio Allocation'!R$10:R$109,'Portfolio Allocation'!$A$10:$A$109,'Graph Tables'!$D4)</f>
        <v>0</v>
      </c>
      <c r="V4" s="47">
        <f>SUMIFS('Portfolio Allocation'!S$10:S$109,'Portfolio Allocation'!$A$10:$A$109,'Graph Tables'!$D4)</f>
        <v>0</v>
      </c>
      <c r="W4" s="47">
        <f>SUMIFS('Portfolio Allocation'!T$10:T$109,'Portfolio Allocation'!$A$10:$A$109,'Graph Tables'!$D4)</f>
        <v>0</v>
      </c>
      <c r="X4" s="47">
        <f>SUMIFS('Portfolio Allocation'!U$10:U$109,'Portfolio Allocation'!$A$10:$A$109,'Graph Tables'!$D4)</f>
        <v>0</v>
      </c>
      <c r="Y4" s="47">
        <f>SUMIFS('Portfolio Allocation'!V$10:V$109,'Portfolio Allocation'!$A$10:$A$109,'Graph Tables'!$D4)</f>
        <v>0</v>
      </c>
      <c r="Z4" s="47">
        <f>SUMIFS('Portfolio Allocation'!W$10:W$109,'Portfolio Allocation'!$A$10:$A$109,'Graph Tables'!$D4)</f>
        <v>0</v>
      </c>
      <c r="AA4" s="47">
        <f>SUMIFS('Portfolio Allocation'!X$10:X$109,'Portfolio Allocation'!$A$10:$A$109,'Graph Tables'!$D4)</f>
        <v>0</v>
      </c>
      <c r="AB4" s="47">
        <f>SUMIFS('Portfolio Allocation'!Y$10:Y$109,'Portfolio Allocation'!$A$10:$A$109,'Graph Tables'!$D4)</f>
        <v>0</v>
      </c>
      <c r="AC4" s="47">
        <f>SUMIFS('Portfolio Allocation'!Z$10:Z$109,'Portfolio Allocation'!$A$10:$A$109,'Graph Tables'!$D4)</f>
        <v>0</v>
      </c>
      <c r="AD4" s="47"/>
      <c r="AE4" s="49">
        <v>3</v>
      </c>
      <c r="AF4" t="str">
        <f t="shared" si="80"/>
        <v xml:space="preserve"> </v>
      </c>
      <c r="AG4" s="45">
        <f t="shared" ref="AG4:AG67" si="96">LARGE($E:$E,AE4)</f>
        <v>0</v>
      </c>
      <c r="AH4" s="47"/>
      <c r="AI4" s="269">
        <f t="shared" si="81"/>
        <v>1</v>
      </c>
      <c r="AJ4" s="269">
        <f>AI4+COUNTIF(AI$2:$AI4,AI4)-1</f>
        <v>3</v>
      </c>
      <c r="AK4" s="271" t="str">
        <f t="shared" si="2"/>
        <v>Algeria</v>
      </c>
      <c r="AL4" s="71">
        <f t="shared" si="82"/>
        <v>0</v>
      </c>
      <c r="AM4" s="45">
        <f t="shared" si="3"/>
        <v>0</v>
      </c>
      <c r="AN4" s="45">
        <f t="shared" si="4"/>
        <v>0</v>
      </c>
      <c r="AO4" s="45">
        <f t="shared" si="5"/>
        <v>0</v>
      </c>
      <c r="AP4" s="45">
        <f t="shared" si="6"/>
        <v>0</v>
      </c>
      <c r="AQ4" s="45">
        <f t="shared" si="7"/>
        <v>0</v>
      </c>
      <c r="AR4" s="45">
        <f t="shared" si="8"/>
        <v>0</v>
      </c>
      <c r="AS4" s="45">
        <f t="shared" si="9"/>
        <v>0</v>
      </c>
      <c r="AT4" s="45">
        <f t="shared" si="10"/>
        <v>0</v>
      </c>
      <c r="AU4" s="45">
        <f t="shared" si="11"/>
        <v>0</v>
      </c>
      <c r="AV4" s="45">
        <f t="shared" si="12"/>
        <v>0</v>
      </c>
      <c r="AW4" s="45">
        <f t="shared" si="13"/>
        <v>0</v>
      </c>
      <c r="AX4" s="45">
        <f t="shared" si="14"/>
        <v>0</v>
      </c>
      <c r="AY4" s="45">
        <f t="shared" si="15"/>
        <v>0</v>
      </c>
      <c r="AZ4" s="45">
        <f t="shared" si="16"/>
        <v>0</v>
      </c>
      <c r="BA4" s="45">
        <f t="shared" si="17"/>
        <v>0</v>
      </c>
      <c r="BB4" s="45">
        <f t="shared" si="18"/>
        <v>0</v>
      </c>
      <c r="BC4" s="45">
        <f t="shared" si="19"/>
        <v>0</v>
      </c>
      <c r="BD4" s="45">
        <f t="shared" si="20"/>
        <v>0</v>
      </c>
      <c r="BE4" s="45">
        <f t="shared" si="21"/>
        <v>0</v>
      </c>
      <c r="BF4" s="45">
        <f t="shared" si="22"/>
        <v>0</v>
      </c>
      <c r="BG4" s="45">
        <f t="shared" si="23"/>
        <v>0</v>
      </c>
      <c r="BH4" s="45">
        <f t="shared" si="24"/>
        <v>0</v>
      </c>
      <c r="BI4" s="45">
        <f t="shared" si="25"/>
        <v>0</v>
      </c>
      <c r="BJ4" s="45">
        <f t="shared" si="26"/>
        <v>0</v>
      </c>
      <c r="BK4" s="45"/>
      <c r="BL4" s="49">
        <v>3</v>
      </c>
      <c r="BM4">
        <f t="shared" si="83"/>
        <v>0</v>
      </c>
      <c r="BN4" s="45">
        <f t="shared" ref="BN4:BN67" si="97">LARGE($AL:$AL,BL4)</f>
        <v>0</v>
      </c>
      <c r="BO4" s="45">
        <f t="shared" si="27"/>
        <v>0</v>
      </c>
      <c r="BP4" s="45">
        <f t="shared" si="28"/>
        <v>0</v>
      </c>
      <c r="BQ4" s="45">
        <f t="shared" si="29"/>
        <v>0</v>
      </c>
      <c r="BR4" s="45">
        <f t="shared" si="30"/>
        <v>0</v>
      </c>
      <c r="BS4" s="45">
        <f t="shared" si="31"/>
        <v>0</v>
      </c>
      <c r="BT4" s="45">
        <f t="shared" si="32"/>
        <v>0</v>
      </c>
      <c r="BU4" s="45">
        <f t="shared" si="33"/>
        <v>0</v>
      </c>
      <c r="BV4" s="45">
        <f t="shared" si="34"/>
        <v>0</v>
      </c>
      <c r="BW4" s="45">
        <f t="shared" si="35"/>
        <v>0</v>
      </c>
      <c r="BX4" s="45">
        <f t="shared" si="36"/>
        <v>0</v>
      </c>
      <c r="BY4" s="45">
        <f t="shared" si="37"/>
        <v>0</v>
      </c>
      <c r="BZ4" s="45">
        <f t="shared" si="38"/>
        <v>0</v>
      </c>
      <c r="CA4" s="45">
        <f t="shared" si="39"/>
        <v>0</v>
      </c>
      <c r="CB4" s="45">
        <f t="shared" si="40"/>
        <v>0</v>
      </c>
      <c r="CC4" s="45">
        <f t="shared" si="41"/>
        <v>0</v>
      </c>
      <c r="CD4" s="45">
        <f t="shared" si="42"/>
        <v>0</v>
      </c>
      <c r="CE4" s="45">
        <f t="shared" si="43"/>
        <v>0</v>
      </c>
      <c r="CF4" s="45">
        <f t="shared" si="44"/>
        <v>0</v>
      </c>
      <c r="CG4" s="45">
        <f t="shared" si="45"/>
        <v>0</v>
      </c>
      <c r="CH4" s="45">
        <f t="shared" si="46"/>
        <v>0</v>
      </c>
      <c r="CI4" s="45">
        <f t="shared" si="47"/>
        <v>0</v>
      </c>
      <c r="CJ4" s="45">
        <f t="shared" si="48"/>
        <v>0</v>
      </c>
      <c r="CK4" s="45">
        <f t="shared" si="49"/>
        <v>0</v>
      </c>
      <c r="CL4" s="45">
        <f t="shared" si="50"/>
        <v>0</v>
      </c>
      <c r="CM4" s="45"/>
      <c r="CN4" s="274">
        <f t="shared" si="84"/>
        <v>0</v>
      </c>
      <c r="CO4" s="274">
        <v>3</v>
      </c>
      <c r="CP4" s="269">
        <f t="shared" si="85"/>
        <v>1</v>
      </c>
      <c r="CQ4" s="269">
        <f>CP4+COUNTIF($CP$2:CP4,CP4)-1</f>
        <v>3</v>
      </c>
      <c r="CR4" s="271" t="str">
        <f t="shared" si="51"/>
        <v>Algeria</v>
      </c>
      <c r="CS4" s="71">
        <f t="shared" si="86"/>
        <v>0</v>
      </c>
      <c r="CT4" s="45">
        <f t="shared" si="52"/>
        <v>0</v>
      </c>
      <c r="CU4" s="45">
        <f t="shared" si="53"/>
        <v>0</v>
      </c>
      <c r="CV4" s="45">
        <f t="shared" si="54"/>
        <v>0</v>
      </c>
      <c r="CW4" s="45">
        <f t="shared" si="55"/>
        <v>0</v>
      </c>
      <c r="CX4" s="45">
        <f t="shared" si="56"/>
        <v>0</v>
      </c>
      <c r="CY4" s="45">
        <f t="shared" si="57"/>
        <v>0</v>
      </c>
      <c r="CZ4" s="45">
        <f t="shared" si="58"/>
        <v>0</v>
      </c>
      <c r="DA4" s="45">
        <f t="shared" si="59"/>
        <v>0</v>
      </c>
      <c r="DB4" s="45">
        <f t="shared" si="60"/>
        <v>0</v>
      </c>
      <c r="DC4" s="45">
        <f t="shared" si="61"/>
        <v>0</v>
      </c>
      <c r="DD4" s="45">
        <f t="shared" si="62"/>
        <v>0</v>
      </c>
      <c r="DE4" s="45">
        <f t="shared" si="63"/>
        <v>0</v>
      </c>
      <c r="DF4" s="45">
        <f t="shared" si="64"/>
        <v>0</v>
      </c>
      <c r="DG4" s="45">
        <f t="shared" si="65"/>
        <v>0</v>
      </c>
      <c r="DH4" s="45">
        <f t="shared" si="66"/>
        <v>0</v>
      </c>
      <c r="DI4" s="45">
        <f t="shared" si="67"/>
        <v>0</v>
      </c>
      <c r="DJ4" s="45">
        <f t="shared" si="68"/>
        <v>0</v>
      </c>
      <c r="DK4" s="45">
        <f t="shared" si="69"/>
        <v>0</v>
      </c>
      <c r="DL4" s="45">
        <f t="shared" si="70"/>
        <v>0</v>
      </c>
      <c r="DM4" s="45">
        <f t="shared" si="71"/>
        <v>0</v>
      </c>
      <c r="DN4" s="45">
        <f t="shared" si="72"/>
        <v>0</v>
      </c>
      <c r="DO4" s="45">
        <f t="shared" si="73"/>
        <v>0</v>
      </c>
      <c r="DP4" s="45">
        <f t="shared" si="74"/>
        <v>0</v>
      </c>
      <c r="DQ4" s="45">
        <f t="shared" si="75"/>
        <v>0</v>
      </c>
      <c r="DS4" s="48">
        <v>3</v>
      </c>
      <c r="DT4" s="49">
        <f t="shared" si="87"/>
        <v>1</v>
      </c>
      <c r="DU4" s="48">
        <f>DT4+COUNTIF(DT$2:$DT4,DT4)-1</f>
        <v>3</v>
      </c>
      <c r="DV4" s="45" t="s">
        <v>957</v>
      </c>
      <c r="DW4" s="45">
        <f>H243</f>
        <v>0</v>
      </c>
      <c r="DY4" s="49">
        <f t="shared" si="88"/>
        <v>1</v>
      </c>
      <c r="DZ4" s="48">
        <f>DY4+COUNTIF(DY$2:$DY4,DY4)-1</f>
        <v>3</v>
      </c>
      <c r="EA4" s="49">
        <v>3</v>
      </c>
      <c r="EB4" t="str">
        <f t="shared" si="89"/>
        <v xml:space="preserve"> </v>
      </c>
      <c r="EC4" s="45">
        <f t="shared" si="90"/>
        <v>0</v>
      </c>
      <c r="EE4" s="288">
        <f t="shared" si="76"/>
        <v>0</v>
      </c>
      <c r="EG4" s="48">
        <v>3</v>
      </c>
      <c r="EH4" s="49">
        <f t="shared" si="91"/>
        <v>1</v>
      </c>
      <c r="EI4" s="48">
        <f>EH4+COUNTIF($EH$2:EH4,EH4)-1</f>
        <v>3</v>
      </c>
      <c r="EJ4" s="45" t="s">
        <v>957</v>
      </c>
      <c r="EK4" s="45">
        <f>$CV$243</f>
        <v>0</v>
      </c>
      <c r="EM4" s="49">
        <f t="shared" si="92"/>
        <v>2</v>
      </c>
      <c r="EN4" s="48">
        <f>EM4+COUNTIF($EM$2:EM4,EM4)-1</f>
        <v>3</v>
      </c>
      <c r="EO4" s="49">
        <v>3</v>
      </c>
      <c r="EP4" t="str">
        <f t="shared" si="93"/>
        <v xml:space="preserve"> </v>
      </c>
      <c r="EQ4" s="45">
        <f t="shared" ref="EQ4:EQ25" si="98">LARGE($EK$2:$EK$25,EO4)</f>
        <v>0</v>
      </c>
      <c r="ES4" s="49">
        <v>3</v>
      </c>
      <c r="ET4" t="str">
        <f t="shared" si="77"/>
        <v xml:space="preserve"> </v>
      </c>
      <c r="EU4" s="45">
        <f t="shared" si="94"/>
        <v>0</v>
      </c>
      <c r="EW4" s="48">
        <f t="shared" si="95"/>
        <v>2</v>
      </c>
      <c r="EX4" s="48">
        <f>EW4+COUNTIF($EW$2:EW4,EW4)-1</f>
        <v>3</v>
      </c>
      <c r="EY4" s="48">
        <v>3</v>
      </c>
      <c r="EZ4" s="45">
        <f>'Vehicle Level Data'!B150</f>
        <v>0</v>
      </c>
      <c r="FA4" s="45">
        <f>'Vehicle Level Data'!D150</f>
        <v>0</v>
      </c>
      <c r="FC4" s="65" t="s">
        <v>370</v>
      </c>
      <c r="FD4" s="1" t="str">
        <f>INDEX(Overview!$B:$B,MATCH($FC4,Overview!$A:$A,0))</f>
        <v>Total Debt Maturities in 1-2 year</v>
      </c>
      <c r="FE4" s="65" t="s">
        <v>1093</v>
      </c>
      <c r="FF4" s="50" t="e">
        <f>INDEX(Overview!C:C,MATCH($FC4,Overview!$A:$A,0))/VLOOKUP($FC$10,Divide,4,FALSE)</f>
        <v>#VALUE!</v>
      </c>
      <c r="FO4" s="264">
        <v>3</v>
      </c>
      <c r="FP4" s="298" t="s">
        <v>1094</v>
      </c>
      <c r="FQ4" s="266" t="s">
        <v>1095</v>
      </c>
      <c r="FR4" s="264">
        <v>1000000</v>
      </c>
    </row>
    <row r="5" spans="1:174">
      <c r="A5" s="269">
        <v>4</v>
      </c>
      <c r="B5" s="400">
        <f t="shared" si="78"/>
        <v>1</v>
      </c>
      <c r="C5" s="401">
        <f>B5+COUNTIF(B$2:$B5,B5)-1</f>
        <v>4</v>
      </c>
      <c r="D5" s="402" t="str">
        <f>Tables!AI5</f>
        <v>American Samoa</v>
      </c>
      <c r="E5" s="403">
        <f t="shared" si="79"/>
        <v>0</v>
      </c>
      <c r="F5" s="47">
        <f>SUMIFS('Portfolio Allocation'!C$10:C$109,'Portfolio Allocation'!$A$10:$A$109,'Graph Tables'!$D5)</f>
        <v>0</v>
      </c>
      <c r="G5" s="47">
        <f>SUMIFS('Portfolio Allocation'!D$10:D$109,'Portfolio Allocation'!$A$10:$A$109,'Graph Tables'!$D5)</f>
        <v>0</v>
      </c>
      <c r="H5" s="47">
        <f>SUMIFS('Portfolio Allocation'!E$10:E$109,'Portfolio Allocation'!$A$10:$A$109,'Graph Tables'!$D5)</f>
        <v>0</v>
      </c>
      <c r="I5" s="47">
        <f>SUMIFS('Portfolio Allocation'!F$10:F$109,'Portfolio Allocation'!$A$10:$A$109,'Graph Tables'!$D5)</f>
        <v>0</v>
      </c>
      <c r="J5" s="47">
        <f>SUMIFS('Portfolio Allocation'!G$10:G$109,'Portfolio Allocation'!$A$10:$A$109,'Graph Tables'!$D5)</f>
        <v>0</v>
      </c>
      <c r="K5" s="47">
        <f>SUMIFS('Portfolio Allocation'!H$10:H$109,'Portfolio Allocation'!$A$10:$A$109,'Graph Tables'!$D5)</f>
        <v>0</v>
      </c>
      <c r="L5" s="47">
        <f>SUMIFS('Portfolio Allocation'!I$10:I$109,'Portfolio Allocation'!$A$10:$A$109,'Graph Tables'!$D5)</f>
        <v>0</v>
      </c>
      <c r="M5" s="47">
        <f>SUMIFS('Portfolio Allocation'!J$10:J$109,'Portfolio Allocation'!$A$10:$A$109,'Graph Tables'!$D5)</f>
        <v>0</v>
      </c>
      <c r="N5" s="47">
        <f>SUMIFS('Portfolio Allocation'!K$10:K$109,'Portfolio Allocation'!$A$10:$A$109,'Graph Tables'!$D5)</f>
        <v>0</v>
      </c>
      <c r="O5" s="47">
        <f>SUMIFS('Portfolio Allocation'!L$10:L$109,'Portfolio Allocation'!$A$10:$A$109,'Graph Tables'!$D5)</f>
        <v>0</v>
      </c>
      <c r="P5" s="47">
        <f>SUMIFS('Portfolio Allocation'!M$10:M$109,'Portfolio Allocation'!$A$10:$A$109,'Graph Tables'!$D5)</f>
        <v>0</v>
      </c>
      <c r="Q5" s="47">
        <f>SUMIFS('Portfolio Allocation'!N$10:N$109,'Portfolio Allocation'!$A$10:$A$109,'Graph Tables'!$D5)</f>
        <v>0</v>
      </c>
      <c r="R5" s="47">
        <f>SUMIFS('Portfolio Allocation'!O$10:O$109,'Portfolio Allocation'!$A$10:$A$109,'Graph Tables'!$D5)</f>
        <v>0</v>
      </c>
      <c r="S5" s="47">
        <f>SUMIFS('Portfolio Allocation'!P$10:P$109,'Portfolio Allocation'!$A$10:$A$109,'Graph Tables'!$D5)</f>
        <v>0</v>
      </c>
      <c r="T5" s="47">
        <f>SUMIFS('Portfolio Allocation'!Q$10:Q$109,'Portfolio Allocation'!$A$10:$A$109,'Graph Tables'!$D5)</f>
        <v>0</v>
      </c>
      <c r="U5" s="47">
        <f>SUMIFS('Portfolio Allocation'!R$10:R$109,'Portfolio Allocation'!$A$10:$A$109,'Graph Tables'!$D5)</f>
        <v>0</v>
      </c>
      <c r="V5" s="47">
        <f>SUMIFS('Portfolio Allocation'!S$10:S$109,'Portfolio Allocation'!$A$10:$A$109,'Graph Tables'!$D5)</f>
        <v>0</v>
      </c>
      <c r="W5" s="47">
        <f>SUMIFS('Portfolio Allocation'!T$10:T$109,'Portfolio Allocation'!$A$10:$A$109,'Graph Tables'!$D5)</f>
        <v>0</v>
      </c>
      <c r="X5" s="47">
        <f>SUMIFS('Portfolio Allocation'!U$10:U$109,'Portfolio Allocation'!$A$10:$A$109,'Graph Tables'!$D5)</f>
        <v>0</v>
      </c>
      <c r="Y5" s="47">
        <f>SUMIFS('Portfolio Allocation'!V$10:V$109,'Portfolio Allocation'!$A$10:$A$109,'Graph Tables'!$D5)</f>
        <v>0</v>
      </c>
      <c r="Z5" s="47">
        <f>SUMIFS('Portfolio Allocation'!W$10:W$109,'Portfolio Allocation'!$A$10:$A$109,'Graph Tables'!$D5)</f>
        <v>0</v>
      </c>
      <c r="AA5" s="47">
        <f>SUMIFS('Portfolio Allocation'!X$10:X$109,'Portfolio Allocation'!$A$10:$A$109,'Graph Tables'!$D5)</f>
        <v>0</v>
      </c>
      <c r="AB5" s="47">
        <f>SUMIFS('Portfolio Allocation'!Y$10:Y$109,'Portfolio Allocation'!$A$10:$A$109,'Graph Tables'!$D5)</f>
        <v>0</v>
      </c>
      <c r="AC5" s="47">
        <f>SUMIFS('Portfolio Allocation'!Z$10:Z$109,'Portfolio Allocation'!$A$10:$A$109,'Graph Tables'!$D5)</f>
        <v>0</v>
      </c>
      <c r="AD5" s="47"/>
      <c r="AE5" s="49">
        <v>4</v>
      </c>
      <c r="AF5" t="str">
        <f t="shared" si="80"/>
        <v xml:space="preserve"> </v>
      </c>
      <c r="AG5" s="45">
        <f t="shared" si="96"/>
        <v>0</v>
      </c>
      <c r="AH5" s="47"/>
      <c r="AI5" s="269">
        <f t="shared" si="81"/>
        <v>1</v>
      </c>
      <c r="AJ5" s="269">
        <f>AI5+COUNTIF(AI$2:$AI5,AI5)-1</f>
        <v>4</v>
      </c>
      <c r="AK5" s="271" t="str">
        <f t="shared" si="2"/>
        <v>American Samoa</v>
      </c>
      <c r="AL5" s="71">
        <f t="shared" si="82"/>
        <v>0</v>
      </c>
      <c r="AM5" s="45">
        <f t="shared" si="3"/>
        <v>0</v>
      </c>
      <c r="AN5" s="45">
        <f t="shared" si="4"/>
        <v>0</v>
      </c>
      <c r="AO5" s="45">
        <f t="shared" si="5"/>
        <v>0</v>
      </c>
      <c r="AP5" s="45">
        <f t="shared" si="6"/>
        <v>0</v>
      </c>
      <c r="AQ5" s="45">
        <f t="shared" si="7"/>
        <v>0</v>
      </c>
      <c r="AR5" s="45">
        <f t="shared" si="8"/>
        <v>0</v>
      </c>
      <c r="AS5" s="45">
        <f t="shared" si="9"/>
        <v>0</v>
      </c>
      <c r="AT5" s="45">
        <f t="shared" si="10"/>
        <v>0</v>
      </c>
      <c r="AU5" s="45">
        <f t="shared" si="11"/>
        <v>0</v>
      </c>
      <c r="AV5" s="45">
        <f t="shared" si="12"/>
        <v>0</v>
      </c>
      <c r="AW5" s="45">
        <f t="shared" si="13"/>
        <v>0</v>
      </c>
      <c r="AX5" s="45">
        <f t="shared" si="14"/>
        <v>0</v>
      </c>
      <c r="AY5" s="45">
        <f t="shared" si="15"/>
        <v>0</v>
      </c>
      <c r="AZ5" s="45">
        <f t="shared" si="16"/>
        <v>0</v>
      </c>
      <c r="BA5" s="45">
        <f t="shared" si="17"/>
        <v>0</v>
      </c>
      <c r="BB5" s="45">
        <f t="shared" si="18"/>
        <v>0</v>
      </c>
      <c r="BC5" s="45">
        <f t="shared" si="19"/>
        <v>0</v>
      </c>
      <c r="BD5" s="45">
        <f t="shared" si="20"/>
        <v>0</v>
      </c>
      <c r="BE5" s="45">
        <f t="shared" si="21"/>
        <v>0</v>
      </c>
      <c r="BF5" s="45">
        <f t="shared" si="22"/>
        <v>0</v>
      </c>
      <c r="BG5" s="45">
        <f t="shared" si="23"/>
        <v>0</v>
      </c>
      <c r="BH5" s="45">
        <f t="shared" si="24"/>
        <v>0</v>
      </c>
      <c r="BI5" s="45">
        <f t="shared" si="25"/>
        <v>0</v>
      </c>
      <c r="BJ5" s="45">
        <f t="shared" si="26"/>
        <v>0</v>
      </c>
      <c r="BK5" s="45"/>
      <c r="BL5" s="49">
        <v>4</v>
      </c>
      <c r="BM5">
        <f t="shared" si="83"/>
        <v>0</v>
      </c>
      <c r="BN5" s="45">
        <f t="shared" si="97"/>
        <v>0</v>
      </c>
      <c r="BO5" s="45">
        <f t="shared" si="27"/>
        <v>0</v>
      </c>
      <c r="BP5" s="45">
        <f t="shared" si="28"/>
        <v>0</v>
      </c>
      <c r="BQ5" s="45">
        <f t="shared" si="29"/>
        <v>0</v>
      </c>
      <c r="BR5" s="45">
        <f t="shared" si="30"/>
        <v>0</v>
      </c>
      <c r="BS5" s="45">
        <f t="shared" si="31"/>
        <v>0</v>
      </c>
      <c r="BT5" s="45">
        <f t="shared" si="32"/>
        <v>0</v>
      </c>
      <c r="BU5" s="45">
        <f t="shared" si="33"/>
        <v>0</v>
      </c>
      <c r="BV5" s="45">
        <f t="shared" si="34"/>
        <v>0</v>
      </c>
      <c r="BW5" s="45">
        <f t="shared" si="35"/>
        <v>0</v>
      </c>
      <c r="BX5" s="45">
        <f t="shared" si="36"/>
        <v>0</v>
      </c>
      <c r="BY5" s="45">
        <f t="shared" si="37"/>
        <v>0</v>
      </c>
      <c r="BZ5" s="45">
        <f t="shared" si="38"/>
        <v>0</v>
      </c>
      <c r="CA5" s="45">
        <f t="shared" si="39"/>
        <v>0</v>
      </c>
      <c r="CB5" s="45">
        <f t="shared" si="40"/>
        <v>0</v>
      </c>
      <c r="CC5" s="45">
        <f t="shared" si="41"/>
        <v>0</v>
      </c>
      <c r="CD5" s="45">
        <f t="shared" si="42"/>
        <v>0</v>
      </c>
      <c r="CE5" s="45">
        <f t="shared" si="43"/>
        <v>0</v>
      </c>
      <c r="CF5" s="45">
        <f t="shared" si="44"/>
        <v>0</v>
      </c>
      <c r="CG5" s="45">
        <f t="shared" si="45"/>
        <v>0</v>
      </c>
      <c r="CH5" s="45">
        <f t="shared" si="46"/>
        <v>0</v>
      </c>
      <c r="CI5" s="45">
        <f t="shared" si="47"/>
        <v>0</v>
      </c>
      <c r="CJ5" s="45">
        <f t="shared" si="48"/>
        <v>0</v>
      </c>
      <c r="CK5" s="45">
        <f t="shared" si="49"/>
        <v>0</v>
      </c>
      <c r="CL5" s="45">
        <f t="shared" si="50"/>
        <v>0</v>
      </c>
      <c r="CM5" s="45"/>
      <c r="CN5" s="274">
        <f t="shared" si="84"/>
        <v>0</v>
      </c>
      <c r="CO5" s="274">
        <v>4</v>
      </c>
      <c r="CP5" s="269">
        <f t="shared" si="85"/>
        <v>1</v>
      </c>
      <c r="CQ5" s="269">
        <f>CP5+COUNTIF($CP$2:CP5,CP5)-1</f>
        <v>4</v>
      </c>
      <c r="CR5" s="271" t="str">
        <f t="shared" si="51"/>
        <v>American Samoa</v>
      </c>
      <c r="CS5" s="71">
        <f t="shared" si="86"/>
        <v>0</v>
      </c>
      <c r="CT5" s="45">
        <f t="shared" si="52"/>
        <v>0</v>
      </c>
      <c r="CU5" s="45">
        <f t="shared" si="53"/>
        <v>0</v>
      </c>
      <c r="CV5" s="45">
        <f t="shared" si="54"/>
        <v>0</v>
      </c>
      <c r="CW5" s="45">
        <f t="shared" si="55"/>
        <v>0</v>
      </c>
      <c r="CX5" s="45">
        <f t="shared" si="56"/>
        <v>0</v>
      </c>
      <c r="CY5" s="45">
        <f t="shared" si="57"/>
        <v>0</v>
      </c>
      <c r="CZ5" s="45">
        <f t="shared" si="58"/>
        <v>0</v>
      </c>
      <c r="DA5" s="45">
        <f t="shared" si="59"/>
        <v>0</v>
      </c>
      <c r="DB5" s="45">
        <f t="shared" si="60"/>
        <v>0</v>
      </c>
      <c r="DC5" s="45">
        <f t="shared" si="61"/>
        <v>0</v>
      </c>
      <c r="DD5" s="45">
        <f t="shared" si="62"/>
        <v>0</v>
      </c>
      <c r="DE5" s="45">
        <f t="shared" si="63"/>
        <v>0</v>
      </c>
      <c r="DF5" s="45">
        <f t="shared" si="64"/>
        <v>0</v>
      </c>
      <c r="DG5" s="45">
        <f t="shared" si="65"/>
        <v>0</v>
      </c>
      <c r="DH5" s="45">
        <f t="shared" si="66"/>
        <v>0</v>
      </c>
      <c r="DI5" s="45">
        <f t="shared" si="67"/>
        <v>0</v>
      </c>
      <c r="DJ5" s="45">
        <f t="shared" si="68"/>
        <v>0</v>
      </c>
      <c r="DK5" s="45">
        <f t="shared" si="69"/>
        <v>0</v>
      </c>
      <c r="DL5" s="45">
        <f t="shared" si="70"/>
        <v>0</v>
      </c>
      <c r="DM5" s="45">
        <f t="shared" si="71"/>
        <v>0</v>
      </c>
      <c r="DN5" s="45">
        <f t="shared" si="72"/>
        <v>0</v>
      </c>
      <c r="DO5" s="45">
        <f t="shared" si="73"/>
        <v>0</v>
      </c>
      <c r="DP5" s="45">
        <f t="shared" si="74"/>
        <v>0</v>
      </c>
      <c r="DQ5" s="45">
        <f t="shared" si="75"/>
        <v>0</v>
      </c>
      <c r="DS5" s="48">
        <v>4</v>
      </c>
      <c r="DT5" s="49">
        <f t="shared" si="87"/>
        <v>1</v>
      </c>
      <c r="DU5" s="48">
        <f>DT5+COUNTIF(DT$2:$DT5,DT5)-1</f>
        <v>4</v>
      </c>
      <c r="DV5" s="45" t="s">
        <v>958</v>
      </c>
      <c r="DW5" s="45">
        <f>I243</f>
        <v>0</v>
      </c>
      <c r="DY5" s="49">
        <f t="shared" si="88"/>
        <v>1</v>
      </c>
      <c r="DZ5" s="48">
        <f>DY5+COUNTIF(DY$2:$DY5,DY5)-1</f>
        <v>4</v>
      </c>
      <c r="EA5" s="49">
        <v>4</v>
      </c>
      <c r="EB5" t="str">
        <f t="shared" si="89"/>
        <v xml:space="preserve"> </v>
      </c>
      <c r="EC5" s="45">
        <f t="shared" si="90"/>
        <v>0</v>
      </c>
      <c r="EE5" s="288">
        <f t="shared" si="76"/>
        <v>0</v>
      </c>
      <c r="EG5" s="48">
        <v>4</v>
      </c>
      <c r="EH5" s="49">
        <f t="shared" si="91"/>
        <v>1</v>
      </c>
      <c r="EI5" s="48">
        <f>EH5+COUNTIF($EH$2:EH5,EH5)-1</f>
        <v>4</v>
      </c>
      <c r="EJ5" s="45" t="s">
        <v>958</v>
      </c>
      <c r="EK5" s="45">
        <f>$CW$243</f>
        <v>0</v>
      </c>
      <c r="EM5" s="49">
        <f t="shared" si="92"/>
        <v>2</v>
      </c>
      <c r="EN5" s="48">
        <f>EM5+COUNTIF($EM$2:EM5,EM5)-1</f>
        <v>4</v>
      </c>
      <c r="EO5" s="49">
        <v>4</v>
      </c>
      <c r="EP5" t="str">
        <f t="shared" si="93"/>
        <v xml:space="preserve"> </v>
      </c>
      <c r="EQ5" s="45">
        <f t="shared" si="98"/>
        <v>0</v>
      </c>
      <c r="ES5" s="49">
        <v>4</v>
      </c>
      <c r="ET5" t="str">
        <f t="shared" si="77"/>
        <v xml:space="preserve"> </v>
      </c>
      <c r="EU5" s="45">
        <f t="shared" si="94"/>
        <v>0</v>
      </c>
      <c r="EW5" s="48">
        <f t="shared" si="95"/>
        <v>2</v>
      </c>
      <c r="EX5" s="48">
        <f>EW5+COUNTIF($EW$2:EW5,EW5)-1</f>
        <v>4</v>
      </c>
      <c r="EY5" s="48">
        <v>4</v>
      </c>
      <c r="EZ5" s="45">
        <f>'Vehicle Level Data'!B151</f>
        <v>0</v>
      </c>
      <c r="FA5" s="45">
        <f>'Vehicle Level Data'!D151</f>
        <v>0</v>
      </c>
      <c r="FC5" s="65" t="s">
        <v>373</v>
      </c>
      <c r="FD5" s="1" t="str">
        <f>INDEX(Overview!$B:$B,MATCH($FC5,Overview!$A:$A,0))</f>
        <v>Total Debt Maturities in 2-3 years</v>
      </c>
      <c r="FE5" s="65" t="s">
        <v>1096</v>
      </c>
      <c r="FF5" s="50" t="e">
        <f>INDEX(Overview!C:C,MATCH($FC5,Overview!$A:$A,0))/VLOOKUP($FC$10,Divide,4,FALSE)</f>
        <v>#VALUE!</v>
      </c>
    </row>
    <row r="6" spans="1:174">
      <c r="A6" s="269">
        <v>5</v>
      </c>
      <c r="B6" s="400">
        <f t="shared" si="78"/>
        <v>1</v>
      </c>
      <c r="C6" s="401">
        <f>B6+COUNTIF(B$2:$B6,B6)-1</f>
        <v>5</v>
      </c>
      <c r="D6" s="402" t="str">
        <f>Tables!AI6</f>
        <v>Andorra</v>
      </c>
      <c r="E6" s="403">
        <f t="shared" si="79"/>
        <v>0</v>
      </c>
      <c r="F6" s="47">
        <f>SUMIFS('Portfolio Allocation'!C$10:C$109,'Portfolio Allocation'!$A$10:$A$109,'Graph Tables'!$D6)</f>
        <v>0</v>
      </c>
      <c r="G6" s="47">
        <f>SUMIFS('Portfolio Allocation'!D$10:D$109,'Portfolio Allocation'!$A$10:$A$109,'Graph Tables'!$D6)</f>
        <v>0</v>
      </c>
      <c r="H6" s="47">
        <f>SUMIFS('Portfolio Allocation'!E$10:E$109,'Portfolio Allocation'!$A$10:$A$109,'Graph Tables'!$D6)</f>
        <v>0</v>
      </c>
      <c r="I6" s="47">
        <f>SUMIFS('Portfolio Allocation'!F$10:F$109,'Portfolio Allocation'!$A$10:$A$109,'Graph Tables'!$D6)</f>
        <v>0</v>
      </c>
      <c r="J6" s="47">
        <f>SUMIFS('Portfolio Allocation'!G$10:G$109,'Portfolio Allocation'!$A$10:$A$109,'Graph Tables'!$D6)</f>
        <v>0</v>
      </c>
      <c r="K6" s="47">
        <f>SUMIFS('Portfolio Allocation'!H$10:H$109,'Portfolio Allocation'!$A$10:$A$109,'Graph Tables'!$D6)</f>
        <v>0</v>
      </c>
      <c r="L6" s="47">
        <f>SUMIFS('Portfolio Allocation'!I$10:I$109,'Portfolio Allocation'!$A$10:$A$109,'Graph Tables'!$D6)</f>
        <v>0</v>
      </c>
      <c r="M6" s="47">
        <f>SUMIFS('Portfolio Allocation'!J$10:J$109,'Portfolio Allocation'!$A$10:$A$109,'Graph Tables'!$D6)</f>
        <v>0</v>
      </c>
      <c r="N6" s="47">
        <f>SUMIFS('Portfolio Allocation'!K$10:K$109,'Portfolio Allocation'!$A$10:$A$109,'Graph Tables'!$D6)</f>
        <v>0</v>
      </c>
      <c r="O6" s="47">
        <f>SUMIFS('Portfolio Allocation'!L$10:L$109,'Portfolio Allocation'!$A$10:$A$109,'Graph Tables'!$D6)</f>
        <v>0</v>
      </c>
      <c r="P6" s="47">
        <f>SUMIFS('Portfolio Allocation'!M$10:M$109,'Portfolio Allocation'!$A$10:$A$109,'Graph Tables'!$D6)</f>
        <v>0</v>
      </c>
      <c r="Q6" s="47">
        <f>SUMIFS('Portfolio Allocation'!N$10:N$109,'Portfolio Allocation'!$A$10:$A$109,'Graph Tables'!$D6)</f>
        <v>0</v>
      </c>
      <c r="R6" s="47">
        <f>SUMIFS('Portfolio Allocation'!O$10:O$109,'Portfolio Allocation'!$A$10:$A$109,'Graph Tables'!$D6)</f>
        <v>0</v>
      </c>
      <c r="S6" s="47">
        <f>SUMIFS('Portfolio Allocation'!P$10:P$109,'Portfolio Allocation'!$A$10:$A$109,'Graph Tables'!$D6)</f>
        <v>0</v>
      </c>
      <c r="T6" s="47">
        <f>SUMIFS('Portfolio Allocation'!Q$10:Q$109,'Portfolio Allocation'!$A$10:$A$109,'Graph Tables'!$D6)</f>
        <v>0</v>
      </c>
      <c r="U6" s="47">
        <f>SUMIFS('Portfolio Allocation'!R$10:R$109,'Portfolio Allocation'!$A$10:$A$109,'Graph Tables'!$D6)</f>
        <v>0</v>
      </c>
      <c r="V6" s="47">
        <f>SUMIFS('Portfolio Allocation'!S$10:S$109,'Portfolio Allocation'!$A$10:$A$109,'Graph Tables'!$D6)</f>
        <v>0</v>
      </c>
      <c r="W6" s="47">
        <f>SUMIFS('Portfolio Allocation'!T$10:T$109,'Portfolio Allocation'!$A$10:$A$109,'Graph Tables'!$D6)</f>
        <v>0</v>
      </c>
      <c r="X6" s="47">
        <f>SUMIFS('Portfolio Allocation'!U$10:U$109,'Portfolio Allocation'!$A$10:$A$109,'Graph Tables'!$D6)</f>
        <v>0</v>
      </c>
      <c r="Y6" s="47">
        <f>SUMIFS('Portfolio Allocation'!V$10:V$109,'Portfolio Allocation'!$A$10:$A$109,'Graph Tables'!$D6)</f>
        <v>0</v>
      </c>
      <c r="Z6" s="47">
        <f>SUMIFS('Portfolio Allocation'!W$10:W$109,'Portfolio Allocation'!$A$10:$A$109,'Graph Tables'!$D6)</f>
        <v>0</v>
      </c>
      <c r="AA6" s="47">
        <f>SUMIFS('Portfolio Allocation'!X$10:X$109,'Portfolio Allocation'!$A$10:$A$109,'Graph Tables'!$D6)</f>
        <v>0</v>
      </c>
      <c r="AB6" s="47">
        <f>SUMIFS('Portfolio Allocation'!Y$10:Y$109,'Portfolio Allocation'!$A$10:$A$109,'Graph Tables'!$D6)</f>
        <v>0</v>
      </c>
      <c r="AC6" s="47">
        <f>SUMIFS('Portfolio Allocation'!Z$10:Z$109,'Portfolio Allocation'!$A$10:$A$109,'Graph Tables'!$D6)</f>
        <v>0</v>
      </c>
      <c r="AD6" s="47"/>
      <c r="AE6" s="49">
        <v>5</v>
      </c>
      <c r="AF6" t="str">
        <f t="shared" si="80"/>
        <v xml:space="preserve"> </v>
      </c>
      <c r="AG6" s="45">
        <f t="shared" si="96"/>
        <v>0</v>
      </c>
      <c r="AH6" s="47"/>
      <c r="AI6" s="269">
        <f t="shared" si="81"/>
        <v>1</v>
      </c>
      <c r="AJ6" s="269">
        <f>AI6+COUNTIF(AI$2:$AI6,AI6)-1</f>
        <v>5</v>
      </c>
      <c r="AK6" s="271" t="str">
        <f t="shared" si="2"/>
        <v>Andorra</v>
      </c>
      <c r="AL6" s="71">
        <f t="shared" si="82"/>
        <v>0</v>
      </c>
      <c r="AM6" s="45">
        <f t="shared" si="3"/>
        <v>0</v>
      </c>
      <c r="AN6" s="45">
        <f t="shared" si="4"/>
        <v>0</v>
      </c>
      <c r="AO6" s="45">
        <f t="shared" si="5"/>
        <v>0</v>
      </c>
      <c r="AP6" s="45">
        <f t="shared" si="6"/>
        <v>0</v>
      </c>
      <c r="AQ6" s="45">
        <f t="shared" si="7"/>
        <v>0</v>
      </c>
      <c r="AR6" s="45">
        <f t="shared" si="8"/>
        <v>0</v>
      </c>
      <c r="AS6" s="45">
        <f t="shared" si="9"/>
        <v>0</v>
      </c>
      <c r="AT6" s="45">
        <f t="shared" si="10"/>
        <v>0</v>
      </c>
      <c r="AU6" s="45">
        <f t="shared" si="11"/>
        <v>0</v>
      </c>
      <c r="AV6" s="45">
        <f t="shared" si="12"/>
        <v>0</v>
      </c>
      <c r="AW6" s="45">
        <f t="shared" si="13"/>
        <v>0</v>
      </c>
      <c r="AX6" s="45">
        <f t="shared" si="14"/>
        <v>0</v>
      </c>
      <c r="AY6" s="45">
        <f t="shared" si="15"/>
        <v>0</v>
      </c>
      <c r="AZ6" s="45">
        <f t="shared" si="16"/>
        <v>0</v>
      </c>
      <c r="BA6" s="45">
        <f t="shared" si="17"/>
        <v>0</v>
      </c>
      <c r="BB6" s="45">
        <f t="shared" si="18"/>
        <v>0</v>
      </c>
      <c r="BC6" s="45">
        <f t="shared" si="19"/>
        <v>0</v>
      </c>
      <c r="BD6" s="45">
        <f t="shared" si="20"/>
        <v>0</v>
      </c>
      <c r="BE6" s="45">
        <f t="shared" si="21"/>
        <v>0</v>
      </c>
      <c r="BF6" s="45">
        <f t="shared" si="22"/>
        <v>0</v>
      </c>
      <c r="BG6" s="45">
        <f t="shared" si="23"/>
        <v>0</v>
      </c>
      <c r="BH6" s="45">
        <f t="shared" si="24"/>
        <v>0</v>
      </c>
      <c r="BI6" s="45">
        <f t="shared" si="25"/>
        <v>0</v>
      </c>
      <c r="BJ6" s="45">
        <f t="shared" si="26"/>
        <v>0</v>
      </c>
      <c r="BK6" s="45"/>
      <c r="BL6" s="49">
        <v>5</v>
      </c>
      <c r="BM6">
        <f t="shared" si="83"/>
        <v>0</v>
      </c>
      <c r="BN6" s="45">
        <f t="shared" si="97"/>
        <v>0</v>
      </c>
      <c r="BO6" s="45">
        <f t="shared" si="27"/>
        <v>0</v>
      </c>
      <c r="BP6" s="45">
        <f t="shared" si="28"/>
        <v>0</v>
      </c>
      <c r="BQ6" s="45">
        <f t="shared" si="29"/>
        <v>0</v>
      </c>
      <c r="BR6" s="45">
        <f t="shared" si="30"/>
        <v>0</v>
      </c>
      <c r="BS6" s="45">
        <f t="shared" si="31"/>
        <v>0</v>
      </c>
      <c r="BT6" s="45">
        <f t="shared" si="32"/>
        <v>0</v>
      </c>
      <c r="BU6" s="45">
        <f t="shared" si="33"/>
        <v>0</v>
      </c>
      <c r="BV6" s="45">
        <f t="shared" si="34"/>
        <v>0</v>
      </c>
      <c r="BW6" s="45">
        <f t="shared" si="35"/>
        <v>0</v>
      </c>
      <c r="BX6" s="45">
        <f t="shared" si="36"/>
        <v>0</v>
      </c>
      <c r="BY6" s="45">
        <f t="shared" si="37"/>
        <v>0</v>
      </c>
      <c r="BZ6" s="45">
        <f t="shared" si="38"/>
        <v>0</v>
      </c>
      <c r="CA6" s="45">
        <f t="shared" si="39"/>
        <v>0</v>
      </c>
      <c r="CB6" s="45">
        <f t="shared" si="40"/>
        <v>0</v>
      </c>
      <c r="CC6" s="45">
        <f t="shared" si="41"/>
        <v>0</v>
      </c>
      <c r="CD6" s="45">
        <f t="shared" si="42"/>
        <v>0</v>
      </c>
      <c r="CE6" s="45">
        <f t="shared" si="43"/>
        <v>0</v>
      </c>
      <c r="CF6" s="45">
        <f t="shared" si="44"/>
        <v>0</v>
      </c>
      <c r="CG6" s="45">
        <f t="shared" si="45"/>
        <v>0</v>
      </c>
      <c r="CH6" s="45">
        <f t="shared" si="46"/>
        <v>0</v>
      </c>
      <c r="CI6" s="45">
        <f t="shared" si="47"/>
        <v>0</v>
      </c>
      <c r="CJ6" s="45">
        <f t="shared" si="48"/>
        <v>0</v>
      </c>
      <c r="CK6" s="45">
        <f t="shared" si="49"/>
        <v>0</v>
      </c>
      <c r="CL6" s="45">
        <f t="shared" si="50"/>
        <v>0</v>
      </c>
      <c r="CM6" s="45"/>
      <c r="CN6" s="274">
        <f t="shared" si="84"/>
        <v>0</v>
      </c>
      <c r="CO6" s="274">
        <v>5</v>
      </c>
      <c r="CP6" s="269">
        <f t="shared" si="85"/>
        <v>1</v>
      </c>
      <c r="CQ6" s="269">
        <f>CP6+COUNTIF($CP$2:CP6,CP6)-1</f>
        <v>5</v>
      </c>
      <c r="CR6" s="271" t="str">
        <f t="shared" si="51"/>
        <v>Andorra</v>
      </c>
      <c r="CS6" s="71">
        <f t="shared" si="86"/>
        <v>0</v>
      </c>
      <c r="CT6" s="45">
        <f t="shared" si="52"/>
        <v>0</v>
      </c>
      <c r="CU6" s="45">
        <f t="shared" si="53"/>
        <v>0</v>
      </c>
      <c r="CV6" s="45">
        <f t="shared" si="54"/>
        <v>0</v>
      </c>
      <c r="CW6" s="45">
        <f t="shared" si="55"/>
        <v>0</v>
      </c>
      <c r="CX6" s="45">
        <f t="shared" si="56"/>
        <v>0</v>
      </c>
      <c r="CY6" s="45">
        <f t="shared" si="57"/>
        <v>0</v>
      </c>
      <c r="CZ6" s="45">
        <f t="shared" si="58"/>
        <v>0</v>
      </c>
      <c r="DA6" s="45">
        <f t="shared" si="59"/>
        <v>0</v>
      </c>
      <c r="DB6" s="45">
        <f t="shared" si="60"/>
        <v>0</v>
      </c>
      <c r="DC6" s="45">
        <f t="shared" si="61"/>
        <v>0</v>
      </c>
      <c r="DD6" s="45">
        <f t="shared" si="62"/>
        <v>0</v>
      </c>
      <c r="DE6" s="45">
        <f t="shared" si="63"/>
        <v>0</v>
      </c>
      <c r="DF6" s="45">
        <f t="shared" si="64"/>
        <v>0</v>
      </c>
      <c r="DG6" s="45">
        <f t="shared" si="65"/>
        <v>0</v>
      </c>
      <c r="DH6" s="45">
        <f t="shared" si="66"/>
        <v>0</v>
      </c>
      <c r="DI6" s="45">
        <f t="shared" si="67"/>
        <v>0</v>
      </c>
      <c r="DJ6" s="45">
        <f t="shared" si="68"/>
        <v>0</v>
      </c>
      <c r="DK6" s="45">
        <f t="shared" si="69"/>
        <v>0</v>
      </c>
      <c r="DL6" s="45">
        <f t="shared" si="70"/>
        <v>0</v>
      </c>
      <c r="DM6" s="45">
        <f t="shared" si="71"/>
        <v>0</v>
      </c>
      <c r="DN6" s="45">
        <f t="shared" si="72"/>
        <v>0</v>
      </c>
      <c r="DO6" s="45">
        <f t="shared" si="73"/>
        <v>0</v>
      </c>
      <c r="DP6" s="45">
        <f t="shared" si="74"/>
        <v>0</v>
      </c>
      <c r="DQ6" s="45">
        <f t="shared" si="75"/>
        <v>0</v>
      </c>
      <c r="DS6" s="48">
        <v>5</v>
      </c>
      <c r="DT6" s="49">
        <f t="shared" si="87"/>
        <v>1</v>
      </c>
      <c r="DU6" s="48">
        <f>DT6+COUNTIF(DT$2:$DT6,DT6)-1</f>
        <v>5</v>
      </c>
      <c r="DV6" s="45" t="s">
        <v>959</v>
      </c>
      <c r="DW6" s="45">
        <f>J243</f>
        <v>0</v>
      </c>
      <c r="DY6" s="49">
        <f t="shared" si="88"/>
        <v>1</v>
      </c>
      <c r="DZ6" s="48">
        <f>DY6+COUNTIF(DY$2:$DY6,DY6)-1</f>
        <v>5</v>
      </c>
      <c r="EA6" s="49">
        <v>5</v>
      </c>
      <c r="EB6" t="str">
        <f t="shared" si="89"/>
        <v xml:space="preserve"> </v>
      </c>
      <c r="EC6" s="45">
        <f t="shared" si="90"/>
        <v>0</v>
      </c>
      <c r="EE6" s="288">
        <f t="shared" si="76"/>
        <v>0</v>
      </c>
      <c r="EG6" s="48">
        <v>5</v>
      </c>
      <c r="EH6" s="49">
        <f t="shared" si="91"/>
        <v>1</v>
      </c>
      <c r="EI6" s="48">
        <f>EH6+COUNTIF($EH$2:EH6,EH6)-1</f>
        <v>5</v>
      </c>
      <c r="EJ6" s="45" t="s">
        <v>959</v>
      </c>
      <c r="EK6" s="45">
        <f>$CX$243</f>
        <v>0</v>
      </c>
      <c r="EM6" s="49">
        <f t="shared" si="92"/>
        <v>2</v>
      </c>
      <c r="EN6" s="48">
        <f>EM6+COUNTIF($EM$2:EM6,EM6)-1</f>
        <v>5</v>
      </c>
      <c r="EO6" s="49">
        <v>5</v>
      </c>
      <c r="EP6" t="str">
        <f t="shared" si="93"/>
        <v xml:space="preserve"> </v>
      </c>
      <c r="EQ6" s="45">
        <f t="shared" si="98"/>
        <v>0</v>
      </c>
      <c r="ES6" s="49">
        <v>5</v>
      </c>
      <c r="ET6" t="str">
        <f t="shared" si="77"/>
        <v xml:space="preserve"> </v>
      </c>
      <c r="EU6" s="45">
        <f t="shared" si="94"/>
        <v>0</v>
      </c>
      <c r="EW6" s="48">
        <f t="shared" si="95"/>
        <v>2</v>
      </c>
      <c r="EX6" s="48">
        <f>EW6+COUNTIF($EW$2:EW6,EW6)-1</f>
        <v>5</v>
      </c>
      <c r="EY6" s="48">
        <v>5</v>
      </c>
      <c r="EZ6" s="45">
        <f>'Vehicle Level Data'!B152</f>
        <v>0</v>
      </c>
      <c r="FA6" s="45">
        <f>'Vehicle Level Data'!D152</f>
        <v>0</v>
      </c>
      <c r="FC6" s="65" t="s">
        <v>376</v>
      </c>
      <c r="FD6" s="1" t="str">
        <f>INDEX(Overview!$B:$B,MATCH($FC6,Overview!$A:$A,0))</f>
        <v>Total Debt Maturities in 3-4 years</v>
      </c>
      <c r="FE6" s="65" t="s">
        <v>1097</v>
      </c>
      <c r="FF6" s="50" t="e">
        <f>INDEX(Overview!C:C,MATCH($FC6,Overview!$A:$A,0))/VLOOKUP($FC$10,Divide,4,FALSE)</f>
        <v>#VALUE!</v>
      </c>
    </row>
    <row r="7" spans="1:174">
      <c r="A7" s="269">
        <v>6</v>
      </c>
      <c r="B7" s="400">
        <f t="shared" si="78"/>
        <v>1</v>
      </c>
      <c r="C7" s="401">
        <f>B7+COUNTIF(B$2:$B7,B7)-1</f>
        <v>6</v>
      </c>
      <c r="D7" s="402" t="str">
        <f>Tables!AI7</f>
        <v>Angola</v>
      </c>
      <c r="E7" s="403">
        <f t="shared" si="79"/>
        <v>0</v>
      </c>
      <c r="F7" s="47">
        <f>SUMIFS('Portfolio Allocation'!C$10:C$109,'Portfolio Allocation'!$A$10:$A$109,'Graph Tables'!$D7)</f>
        <v>0</v>
      </c>
      <c r="G7" s="47">
        <f>SUMIFS('Portfolio Allocation'!D$10:D$109,'Portfolio Allocation'!$A$10:$A$109,'Graph Tables'!$D7)</f>
        <v>0</v>
      </c>
      <c r="H7" s="47">
        <f>SUMIFS('Portfolio Allocation'!E$10:E$109,'Portfolio Allocation'!$A$10:$A$109,'Graph Tables'!$D7)</f>
        <v>0</v>
      </c>
      <c r="I7" s="47">
        <f>SUMIFS('Portfolio Allocation'!F$10:F$109,'Portfolio Allocation'!$A$10:$A$109,'Graph Tables'!$D7)</f>
        <v>0</v>
      </c>
      <c r="J7" s="47">
        <f>SUMIFS('Portfolio Allocation'!G$10:G$109,'Portfolio Allocation'!$A$10:$A$109,'Graph Tables'!$D7)</f>
        <v>0</v>
      </c>
      <c r="K7" s="47">
        <f>SUMIFS('Portfolio Allocation'!H$10:H$109,'Portfolio Allocation'!$A$10:$A$109,'Graph Tables'!$D7)</f>
        <v>0</v>
      </c>
      <c r="L7" s="47">
        <f>SUMIFS('Portfolio Allocation'!I$10:I$109,'Portfolio Allocation'!$A$10:$A$109,'Graph Tables'!$D7)</f>
        <v>0</v>
      </c>
      <c r="M7" s="47">
        <f>SUMIFS('Portfolio Allocation'!J$10:J$109,'Portfolio Allocation'!$A$10:$A$109,'Graph Tables'!$D7)</f>
        <v>0</v>
      </c>
      <c r="N7" s="47">
        <f>SUMIFS('Portfolio Allocation'!K$10:K$109,'Portfolio Allocation'!$A$10:$A$109,'Graph Tables'!$D7)</f>
        <v>0</v>
      </c>
      <c r="O7" s="47">
        <f>SUMIFS('Portfolio Allocation'!L$10:L$109,'Portfolio Allocation'!$A$10:$A$109,'Graph Tables'!$D7)</f>
        <v>0</v>
      </c>
      <c r="P7" s="47">
        <f>SUMIFS('Portfolio Allocation'!M$10:M$109,'Portfolio Allocation'!$A$10:$A$109,'Graph Tables'!$D7)</f>
        <v>0</v>
      </c>
      <c r="Q7" s="47">
        <f>SUMIFS('Portfolio Allocation'!N$10:N$109,'Portfolio Allocation'!$A$10:$A$109,'Graph Tables'!$D7)</f>
        <v>0</v>
      </c>
      <c r="R7" s="47">
        <f>SUMIFS('Portfolio Allocation'!O$10:O$109,'Portfolio Allocation'!$A$10:$A$109,'Graph Tables'!$D7)</f>
        <v>0</v>
      </c>
      <c r="S7" s="47">
        <f>SUMIFS('Portfolio Allocation'!P$10:P$109,'Portfolio Allocation'!$A$10:$A$109,'Graph Tables'!$D7)</f>
        <v>0</v>
      </c>
      <c r="T7" s="47">
        <f>SUMIFS('Portfolio Allocation'!Q$10:Q$109,'Portfolio Allocation'!$A$10:$A$109,'Graph Tables'!$D7)</f>
        <v>0</v>
      </c>
      <c r="U7" s="47">
        <f>SUMIFS('Portfolio Allocation'!R$10:R$109,'Portfolio Allocation'!$A$10:$A$109,'Graph Tables'!$D7)</f>
        <v>0</v>
      </c>
      <c r="V7" s="47">
        <f>SUMIFS('Portfolio Allocation'!S$10:S$109,'Portfolio Allocation'!$A$10:$A$109,'Graph Tables'!$D7)</f>
        <v>0</v>
      </c>
      <c r="W7" s="47">
        <f>SUMIFS('Portfolio Allocation'!T$10:T$109,'Portfolio Allocation'!$A$10:$A$109,'Graph Tables'!$D7)</f>
        <v>0</v>
      </c>
      <c r="X7" s="47">
        <f>SUMIFS('Portfolio Allocation'!U$10:U$109,'Portfolio Allocation'!$A$10:$A$109,'Graph Tables'!$D7)</f>
        <v>0</v>
      </c>
      <c r="Y7" s="47">
        <f>SUMIFS('Portfolio Allocation'!V$10:V$109,'Portfolio Allocation'!$A$10:$A$109,'Graph Tables'!$D7)</f>
        <v>0</v>
      </c>
      <c r="Z7" s="47">
        <f>SUMIFS('Portfolio Allocation'!W$10:W$109,'Portfolio Allocation'!$A$10:$A$109,'Graph Tables'!$D7)</f>
        <v>0</v>
      </c>
      <c r="AA7" s="47">
        <f>SUMIFS('Portfolio Allocation'!X$10:X$109,'Portfolio Allocation'!$A$10:$A$109,'Graph Tables'!$D7)</f>
        <v>0</v>
      </c>
      <c r="AB7" s="47">
        <f>SUMIFS('Portfolio Allocation'!Y$10:Y$109,'Portfolio Allocation'!$A$10:$A$109,'Graph Tables'!$D7)</f>
        <v>0</v>
      </c>
      <c r="AC7" s="47">
        <f>SUMIFS('Portfolio Allocation'!Z$10:Z$109,'Portfolio Allocation'!$A$10:$A$109,'Graph Tables'!$D7)</f>
        <v>0</v>
      </c>
      <c r="AD7" s="47"/>
      <c r="AE7" s="49">
        <v>6</v>
      </c>
      <c r="AF7" t="str">
        <f t="shared" si="80"/>
        <v xml:space="preserve"> </v>
      </c>
      <c r="AG7" s="45">
        <f t="shared" si="96"/>
        <v>0</v>
      </c>
      <c r="AH7" s="47"/>
      <c r="AI7" s="269">
        <f t="shared" si="81"/>
        <v>1</v>
      </c>
      <c r="AJ7" s="269">
        <f>AI7+COUNTIF(AI$2:$AI7,AI7)-1</f>
        <v>6</v>
      </c>
      <c r="AK7" s="271" t="str">
        <f t="shared" si="2"/>
        <v>Angola</v>
      </c>
      <c r="AL7" s="71">
        <f t="shared" si="82"/>
        <v>0</v>
      </c>
      <c r="AM7" s="45">
        <f t="shared" si="3"/>
        <v>0</v>
      </c>
      <c r="AN7" s="45">
        <f t="shared" si="4"/>
        <v>0</v>
      </c>
      <c r="AO7" s="45">
        <f t="shared" si="5"/>
        <v>0</v>
      </c>
      <c r="AP7" s="45">
        <f t="shared" si="6"/>
        <v>0</v>
      </c>
      <c r="AQ7" s="45">
        <f t="shared" si="7"/>
        <v>0</v>
      </c>
      <c r="AR7" s="45">
        <f t="shared" si="8"/>
        <v>0</v>
      </c>
      <c r="AS7" s="45">
        <f t="shared" si="9"/>
        <v>0</v>
      </c>
      <c r="AT7" s="45">
        <f t="shared" si="10"/>
        <v>0</v>
      </c>
      <c r="AU7" s="45">
        <f t="shared" si="11"/>
        <v>0</v>
      </c>
      <c r="AV7" s="45">
        <f t="shared" si="12"/>
        <v>0</v>
      </c>
      <c r="AW7" s="45">
        <f t="shared" si="13"/>
        <v>0</v>
      </c>
      <c r="AX7" s="45">
        <f t="shared" si="14"/>
        <v>0</v>
      </c>
      <c r="AY7" s="45">
        <f t="shared" si="15"/>
        <v>0</v>
      </c>
      <c r="AZ7" s="45">
        <f t="shared" si="16"/>
        <v>0</v>
      </c>
      <c r="BA7" s="45">
        <f t="shared" si="17"/>
        <v>0</v>
      </c>
      <c r="BB7" s="45">
        <f t="shared" si="18"/>
        <v>0</v>
      </c>
      <c r="BC7" s="45">
        <f t="shared" si="19"/>
        <v>0</v>
      </c>
      <c r="BD7" s="45">
        <f t="shared" si="20"/>
        <v>0</v>
      </c>
      <c r="BE7" s="45">
        <f t="shared" si="21"/>
        <v>0</v>
      </c>
      <c r="BF7" s="45">
        <f t="shared" si="22"/>
        <v>0</v>
      </c>
      <c r="BG7" s="45">
        <f t="shared" si="23"/>
        <v>0</v>
      </c>
      <c r="BH7" s="45">
        <f t="shared" si="24"/>
        <v>0</v>
      </c>
      <c r="BI7" s="45">
        <f t="shared" si="25"/>
        <v>0</v>
      </c>
      <c r="BJ7" s="45">
        <f t="shared" si="26"/>
        <v>0</v>
      </c>
      <c r="BK7" s="45"/>
      <c r="BL7" s="49">
        <v>6</v>
      </c>
      <c r="BM7">
        <f t="shared" si="83"/>
        <v>0</v>
      </c>
      <c r="BN7" s="45">
        <f t="shared" si="97"/>
        <v>0</v>
      </c>
      <c r="BO7" s="45">
        <f t="shared" si="27"/>
        <v>0</v>
      </c>
      <c r="BP7" s="45">
        <f t="shared" si="28"/>
        <v>0</v>
      </c>
      <c r="BQ7" s="45">
        <f t="shared" si="29"/>
        <v>0</v>
      </c>
      <c r="BR7" s="45">
        <f t="shared" si="30"/>
        <v>0</v>
      </c>
      <c r="BS7" s="45">
        <f t="shared" si="31"/>
        <v>0</v>
      </c>
      <c r="BT7" s="45">
        <f t="shared" si="32"/>
        <v>0</v>
      </c>
      <c r="BU7" s="45">
        <f t="shared" si="33"/>
        <v>0</v>
      </c>
      <c r="BV7" s="45">
        <f t="shared" si="34"/>
        <v>0</v>
      </c>
      <c r="BW7" s="45">
        <f t="shared" si="35"/>
        <v>0</v>
      </c>
      <c r="BX7" s="45">
        <f t="shared" si="36"/>
        <v>0</v>
      </c>
      <c r="BY7" s="45">
        <f t="shared" si="37"/>
        <v>0</v>
      </c>
      <c r="BZ7" s="45">
        <f t="shared" si="38"/>
        <v>0</v>
      </c>
      <c r="CA7" s="45">
        <f t="shared" si="39"/>
        <v>0</v>
      </c>
      <c r="CB7" s="45">
        <f t="shared" si="40"/>
        <v>0</v>
      </c>
      <c r="CC7" s="45">
        <f t="shared" si="41"/>
        <v>0</v>
      </c>
      <c r="CD7" s="45">
        <f t="shared" si="42"/>
        <v>0</v>
      </c>
      <c r="CE7" s="45">
        <f t="shared" si="43"/>
        <v>0</v>
      </c>
      <c r="CF7" s="45">
        <f t="shared" si="44"/>
        <v>0</v>
      </c>
      <c r="CG7" s="45">
        <f t="shared" si="45"/>
        <v>0</v>
      </c>
      <c r="CH7" s="45">
        <f t="shared" si="46"/>
        <v>0</v>
      </c>
      <c r="CI7" s="45">
        <f t="shared" si="47"/>
        <v>0</v>
      </c>
      <c r="CJ7" s="45">
        <f t="shared" si="48"/>
        <v>0</v>
      </c>
      <c r="CK7" s="45">
        <f t="shared" si="49"/>
        <v>0</v>
      </c>
      <c r="CL7" s="45">
        <f t="shared" si="50"/>
        <v>0</v>
      </c>
      <c r="CM7" s="45"/>
      <c r="CN7" s="274">
        <f t="shared" si="84"/>
        <v>0</v>
      </c>
      <c r="CO7" s="274">
        <v>6</v>
      </c>
      <c r="CP7" s="269">
        <f t="shared" si="85"/>
        <v>1</v>
      </c>
      <c r="CQ7" s="269">
        <f>CP7+COUNTIF($CP$2:CP7,CP7)-1</f>
        <v>6</v>
      </c>
      <c r="CR7" s="271" t="str">
        <f t="shared" si="51"/>
        <v>Angola</v>
      </c>
      <c r="CS7" s="71">
        <f t="shared" si="86"/>
        <v>0</v>
      </c>
      <c r="CT7" s="45">
        <f t="shared" si="52"/>
        <v>0</v>
      </c>
      <c r="CU7" s="45">
        <f t="shared" si="53"/>
        <v>0</v>
      </c>
      <c r="CV7" s="45">
        <f t="shared" si="54"/>
        <v>0</v>
      </c>
      <c r="CW7" s="45">
        <f t="shared" si="55"/>
        <v>0</v>
      </c>
      <c r="CX7" s="45">
        <f t="shared" si="56"/>
        <v>0</v>
      </c>
      <c r="CY7" s="45">
        <f t="shared" si="57"/>
        <v>0</v>
      </c>
      <c r="CZ7" s="45">
        <f t="shared" si="58"/>
        <v>0</v>
      </c>
      <c r="DA7" s="45">
        <f t="shared" si="59"/>
        <v>0</v>
      </c>
      <c r="DB7" s="45">
        <f t="shared" si="60"/>
        <v>0</v>
      </c>
      <c r="DC7" s="45">
        <f t="shared" si="61"/>
        <v>0</v>
      </c>
      <c r="DD7" s="45">
        <f t="shared" si="62"/>
        <v>0</v>
      </c>
      <c r="DE7" s="45">
        <f t="shared" si="63"/>
        <v>0</v>
      </c>
      <c r="DF7" s="45">
        <f t="shared" si="64"/>
        <v>0</v>
      </c>
      <c r="DG7" s="45">
        <f t="shared" si="65"/>
        <v>0</v>
      </c>
      <c r="DH7" s="45">
        <f t="shared" si="66"/>
        <v>0</v>
      </c>
      <c r="DI7" s="45">
        <f t="shared" si="67"/>
        <v>0</v>
      </c>
      <c r="DJ7" s="45">
        <f t="shared" si="68"/>
        <v>0</v>
      </c>
      <c r="DK7" s="45">
        <f t="shared" si="69"/>
        <v>0</v>
      </c>
      <c r="DL7" s="45">
        <f t="shared" si="70"/>
        <v>0</v>
      </c>
      <c r="DM7" s="45">
        <f t="shared" si="71"/>
        <v>0</v>
      </c>
      <c r="DN7" s="45">
        <f t="shared" si="72"/>
        <v>0</v>
      </c>
      <c r="DO7" s="45">
        <f t="shared" si="73"/>
        <v>0</v>
      </c>
      <c r="DP7" s="45">
        <f t="shared" si="74"/>
        <v>0</v>
      </c>
      <c r="DQ7" s="45">
        <f t="shared" si="75"/>
        <v>0</v>
      </c>
      <c r="DS7" s="48">
        <v>6</v>
      </c>
      <c r="DT7" s="49">
        <f t="shared" si="87"/>
        <v>1</v>
      </c>
      <c r="DU7" s="48">
        <f>DT7+COUNTIF(DT$2:$DT7,DT7)-1</f>
        <v>6</v>
      </c>
      <c r="DV7" s="45" t="s">
        <v>960</v>
      </c>
      <c r="DW7" s="45">
        <f>K243</f>
        <v>0</v>
      </c>
      <c r="DY7" s="49">
        <f t="shared" si="88"/>
        <v>1</v>
      </c>
      <c r="DZ7" s="48">
        <f>DY7+COUNTIF(DY$2:$DY7,DY7)-1</f>
        <v>6</v>
      </c>
      <c r="EA7" s="49">
        <v>6</v>
      </c>
      <c r="EB7" t="str">
        <f t="shared" si="89"/>
        <v xml:space="preserve"> </v>
      </c>
      <c r="EC7" s="45">
        <f t="shared" si="90"/>
        <v>0</v>
      </c>
      <c r="EE7" s="288">
        <f t="shared" si="76"/>
        <v>0</v>
      </c>
      <c r="EG7" s="48">
        <v>6</v>
      </c>
      <c r="EH7" s="49">
        <f t="shared" si="91"/>
        <v>1</v>
      </c>
      <c r="EI7" s="48">
        <f>EH7+COUNTIF($EH$2:EH7,EH7)-1</f>
        <v>6</v>
      </c>
      <c r="EJ7" s="45" t="s">
        <v>960</v>
      </c>
      <c r="EK7" s="45">
        <f>$CY$243</f>
        <v>0</v>
      </c>
      <c r="EM7" s="49">
        <f t="shared" si="92"/>
        <v>2</v>
      </c>
      <c r="EN7" s="48">
        <f>EM7+COUNTIF($EM$2:EM7,EM7)-1</f>
        <v>6</v>
      </c>
      <c r="EO7" s="49">
        <v>6</v>
      </c>
      <c r="EP7" t="str">
        <f t="shared" si="93"/>
        <v xml:space="preserve"> </v>
      </c>
      <c r="EQ7" s="45">
        <f t="shared" si="98"/>
        <v>0</v>
      </c>
      <c r="ES7" s="49">
        <v>6</v>
      </c>
      <c r="ET7" t="str">
        <f t="shared" si="77"/>
        <v xml:space="preserve"> </v>
      </c>
      <c r="EU7" s="45">
        <f t="shared" si="94"/>
        <v>0</v>
      </c>
      <c r="EW7" s="48">
        <f t="shared" si="95"/>
        <v>2</v>
      </c>
      <c r="EX7" s="48">
        <f>EW7+COUNTIF($EW$2:EW7,EW7)-1</f>
        <v>6</v>
      </c>
      <c r="EY7" s="48">
        <v>6</v>
      </c>
      <c r="EZ7" s="45">
        <f>'Vehicle Level Data'!B153</f>
        <v>0</v>
      </c>
      <c r="FA7" s="45">
        <f>'Vehicle Level Data'!D153</f>
        <v>0</v>
      </c>
      <c r="FC7" s="65" t="s">
        <v>379</v>
      </c>
      <c r="FD7" s="1" t="str">
        <f>INDEX(Overview!$B:$B,MATCH($FC7,Overview!$A:$A,0))</f>
        <v>Total Debt Maturities in 4-5years</v>
      </c>
      <c r="FE7" s="65" t="s">
        <v>1098</v>
      </c>
      <c r="FF7" s="50" t="e">
        <f>INDEX(Overview!C:C,MATCH($FC7,Overview!$A:$A,0))/VLOOKUP($FC$10,Divide,4,FALSE)</f>
        <v>#VALUE!</v>
      </c>
    </row>
    <row r="8" spans="1:174">
      <c r="A8" s="269">
        <v>7</v>
      </c>
      <c r="B8" s="400">
        <f t="shared" si="78"/>
        <v>1</v>
      </c>
      <c r="C8" s="401">
        <f>B8+COUNTIF(B$2:$B8,B8)-1</f>
        <v>7</v>
      </c>
      <c r="D8" s="402" t="str">
        <f>Tables!AI8</f>
        <v>Anguilla</v>
      </c>
      <c r="E8" s="403">
        <f t="shared" si="79"/>
        <v>0</v>
      </c>
      <c r="F8" s="47">
        <f>SUMIFS('Portfolio Allocation'!C$10:C$109,'Portfolio Allocation'!$A$10:$A$109,'Graph Tables'!$D8)</f>
        <v>0</v>
      </c>
      <c r="G8" s="47">
        <f>SUMIFS('Portfolio Allocation'!D$10:D$109,'Portfolio Allocation'!$A$10:$A$109,'Graph Tables'!$D8)</f>
        <v>0</v>
      </c>
      <c r="H8" s="47">
        <f>SUMIFS('Portfolio Allocation'!E$10:E$109,'Portfolio Allocation'!$A$10:$A$109,'Graph Tables'!$D8)</f>
        <v>0</v>
      </c>
      <c r="I8" s="47">
        <f>SUMIFS('Portfolio Allocation'!F$10:F$109,'Portfolio Allocation'!$A$10:$A$109,'Graph Tables'!$D8)</f>
        <v>0</v>
      </c>
      <c r="J8" s="47">
        <f>SUMIFS('Portfolio Allocation'!G$10:G$109,'Portfolio Allocation'!$A$10:$A$109,'Graph Tables'!$D8)</f>
        <v>0</v>
      </c>
      <c r="K8" s="47">
        <f>SUMIFS('Portfolio Allocation'!H$10:H$109,'Portfolio Allocation'!$A$10:$A$109,'Graph Tables'!$D8)</f>
        <v>0</v>
      </c>
      <c r="L8" s="47">
        <f>SUMIFS('Portfolio Allocation'!I$10:I$109,'Portfolio Allocation'!$A$10:$A$109,'Graph Tables'!$D8)</f>
        <v>0</v>
      </c>
      <c r="M8" s="47">
        <f>SUMIFS('Portfolio Allocation'!J$10:J$109,'Portfolio Allocation'!$A$10:$A$109,'Graph Tables'!$D8)</f>
        <v>0</v>
      </c>
      <c r="N8" s="47">
        <f>SUMIFS('Portfolio Allocation'!K$10:K$109,'Portfolio Allocation'!$A$10:$A$109,'Graph Tables'!$D8)</f>
        <v>0</v>
      </c>
      <c r="O8" s="47">
        <f>SUMIFS('Portfolio Allocation'!L$10:L$109,'Portfolio Allocation'!$A$10:$A$109,'Graph Tables'!$D8)</f>
        <v>0</v>
      </c>
      <c r="P8" s="47">
        <f>SUMIFS('Portfolio Allocation'!M$10:M$109,'Portfolio Allocation'!$A$10:$A$109,'Graph Tables'!$D8)</f>
        <v>0</v>
      </c>
      <c r="Q8" s="47">
        <f>SUMIFS('Portfolio Allocation'!N$10:N$109,'Portfolio Allocation'!$A$10:$A$109,'Graph Tables'!$D8)</f>
        <v>0</v>
      </c>
      <c r="R8" s="47">
        <f>SUMIFS('Portfolio Allocation'!O$10:O$109,'Portfolio Allocation'!$A$10:$A$109,'Graph Tables'!$D8)</f>
        <v>0</v>
      </c>
      <c r="S8" s="47">
        <f>SUMIFS('Portfolio Allocation'!P$10:P$109,'Portfolio Allocation'!$A$10:$A$109,'Graph Tables'!$D8)</f>
        <v>0</v>
      </c>
      <c r="T8" s="47">
        <f>SUMIFS('Portfolio Allocation'!Q$10:Q$109,'Portfolio Allocation'!$A$10:$A$109,'Graph Tables'!$D8)</f>
        <v>0</v>
      </c>
      <c r="U8" s="47">
        <f>SUMIFS('Portfolio Allocation'!R$10:R$109,'Portfolio Allocation'!$A$10:$A$109,'Graph Tables'!$D8)</f>
        <v>0</v>
      </c>
      <c r="V8" s="47">
        <f>SUMIFS('Portfolio Allocation'!S$10:S$109,'Portfolio Allocation'!$A$10:$A$109,'Graph Tables'!$D8)</f>
        <v>0</v>
      </c>
      <c r="W8" s="47">
        <f>SUMIFS('Portfolio Allocation'!T$10:T$109,'Portfolio Allocation'!$A$10:$A$109,'Graph Tables'!$D8)</f>
        <v>0</v>
      </c>
      <c r="X8" s="47">
        <f>SUMIFS('Portfolio Allocation'!U$10:U$109,'Portfolio Allocation'!$A$10:$A$109,'Graph Tables'!$D8)</f>
        <v>0</v>
      </c>
      <c r="Y8" s="47">
        <f>SUMIFS('Portfolio Allocation'!V$10:V$109,'Portfolio Allocation'!$A$10:$A$109,'Graph Tables'!$D8)</f>
        <v>0</v>
      </c>
      <c r="Z8" s="47">
        <f>SUMIFS('Portfolio Allocation'!W$10:W$109,'Portfolio Allocation'!$A$10:$A$109,'Graph Tables'!$D8)</f>
        <v>0</v>
      </c>
      <c r="AA8" s="47">
        <f>SUMIFS('Portfolio Allocation'!X$10:X$109,'Portfolio Allocation'!$A$10:$A$109,'Graph Tables'!$D8)</f>
        <v>0</v>
      </c>
      <c r="AB8" s="47">
        <f>SUMIFS('Portfolio Allocation'!Y$10:Y$109,'Portfolio Allocation'!$A$10:$A$109,'Graph Tables'!$D8)</f>
        <v>0</v>
      </c>
      <c r="AC8" s="47">
        <f>SUMIFS('Portfolio Allocation'!Z$10:Z$109,'Portfolio Allocation'!$A$10:$A$109,'Graph Tables'!$D8)</f>
        <v>0</v>
      </c>
      <c r="AD8" s="47"/>
      <c r="AE8" s="49">
        <v>7</v>
      </c>
      <c r="AF8" t="str">
        <f t="shared" si="80"/>
        <v xml:space="preserve"> </v>
      </c>
      <c r="AG8" s="45">
        <f t="shared" si="96"/>
        <v>0</v>
      </c>
      <c r="AH8" s="47"/>
      <c r="AI8" s="269">
        <f t="shared" si="81"/>
        <v>1</v>
      </c>
      <c r="AJ8" s="269">
        <f>AI8+COUNTIF(AI$2:$AI8,AI8)-1</f>
        <v>7</v>
      </c>
      <c r="AK8" s="271" t="str">
        <f t="shared" si="2"/>
        <v>Anguilla</v>
      </c>
      <c r="AL8" s="71">
        <f t="shared" si="82"/>
        <v>0</v>
      </c>
      <c r="AM8" s="45">
        <f t="shared" si="3"/>
        <v>0</v>
      </c>
      <c r="AN8" s="45">
        <f t="shared" si="4"/>
        <v>0</v>
      </c>
      <c r="AO8" s="45">
        <f t="shared" si="5"/>
        <v>0</v>
      </c>
      <c r="AP8" s="45">
        <f t="shared" si="6"/>
        <v>0</v>
      </c>
      <c r="AQ8" s="45">
        <f t="shared" si="7"/>
        <v>0</v>
      </c>
      <c r="AR8" s="45">
        <f t="shared" si="8"/>
        <v>0</v>
      </c>
      <c r="AS8" s="45">
        <f t="shared" si="9"/>
        <v>0</v>
      </c>
      <c r="AT8" s="45">
        <f t="shared" si="10"/>
        <v>0</v>
      </c>
      <c r="AU8" s="45">
        <f t="shared" si="11"/>
        <v>0</v>
      </c>
      <c r="AV8" s="45">
        <f t="shared" si="12"/>
        <v>0</v>
      </c>
      <c r="AW8" s="45">
        <f t="shared" si="13"/>
        <v>0</v>
      </c>
      <c r="AX8" s="45">
        <f t="shared" si="14"/>
        <v>0</v>
      </c>
      <c r="AY8" s="45">
        <f t="shared" si="15"/>
        <v>0</v>
      </c>
      <c r="AZ8" s="45">
        <f t="shared" si="16"/>
        <v>0</v>
      </c>
      <c r="BA8" s="45">
        <f t="shared" si="17"/>
        <v>0</v>
      </c>
      <c r="BB8" s="45">
        <f t="shared" si="18"/>
        <v>0</v>
      </c>
      <c r="BC8" s="45">
        <f t="shared" si="19"/>
        <v>0</v>
      </c>
      <c r="BD8" s="45">
        <f t="shared" si="20"/>
        <v>0</v>
      </c>
      <c r="BE8" s="45">
        <f t="shared" si="21"/>
        <v>0</v>
      </c>
      <c r="BF8" s="45">
        <f t="shared" si="22"/>
        <v>0</v>
      </c>
      <c r="BG8" s="45">
        <f t="shared" si="23"/>
        <v>0</v>
      </c>
      <c r="BH8" s="45">
        <f t="shared" si="24"/>
        <v>0</v>
      </c>
      <c r="BI8" s="45">
        <f t="shared" si="25"/>
        <v>0</v>
      </c>
      <c r="BJ8" s="45">
        <f t="shared" si="26"/>
        <v>0</v>
      </c>
      <c r="BK8" s="45"/>
      <c r="BL8" s="49">
        <v>7</v>
      </c>
      <c r="BM8">
        <f t="shared" si="83"/>
        <v>0</v>
      </c>
      <c r="BN8" s="45">
        <f t="shared" si="97"/>
        <v>0</v>
      </c>
      <c r="BO8" s="45">
        <f t="shared" si="27"/>
        <v>0</v>
      </c>
      <c r="BP8" s="45">
        <f t="shared" si="28"/>
        <v>0</v>
      </c>
      <c r="BQ8" s="45">
        <f t="shared" si="29"/>
        <v>0</v>
      </c>
      <c r="BR8" s="45">
        <f t="shared" si="30"/>
        <v>0</v>
      </c>
      <c r="BS8" s="45">
        <f t="shared" si="31"/>
        <v>0</v>
      </c>
      <c r="BT8" s="45">
        <f t="shared" si="32"/>
        <v>0</v>
      </c>
      <c r="BU8" s="45">
        <f t="shared" si="33"/>
        <v>0</v>
      </c>
      <c r="BV8" s="45">
        <f t="shared" si="34"/>
        <v>0</v>
      </c>
      <c r="BW8" s="45">
        <f t="shared" si="35"/>
        <v>0</v>
      </c>
      <c r="BX8" s="45">
        <f t="shared" si="36"/>
        <v>0</v>
      </c>
      <c r="BY8" s="45">
        <f t="shared" si="37"/>
        <v>0</v>
      </c>
      <c r="BZ8" s="45">
        <f t="shared" si="38"/>
        <v>0</v>
      </c>
      <c r="CA8" s="45">
        <f t="shared" si="39"/>
        <v>0</v>
      </c>
      <c r="CB8" s="45">
        <f t="shared" si="40"/>
        <v>0</v>
      </c>
      <c r="CC8" s="45">
        <f t="shared" si="41"/>
        <v>0</v>
      </c>
      <c r="CD8" s="45">
        <f t="shared" si="42"/>
        <v>0</v>
      </c>
      <c r="CE8" s="45">
        <f t="shared" si="43"/>
        <v>0</v>
      </c>
      <c r="CF8" s="45">
        <f t="shared" si="44"/>
        <v>0</v>
      </c>
      <c r="CG8" s="45">
        <f t="shared" si="45"/>
        <v>0</v>
      </c>
      <c r="CH8" s="45">
        <f t="shared" si="46"/>
        <v>0</v>
      </c>
      <c r="CI8" s="45">
        <f t="shared" si="47"/>
        <v>0</v>
      </c>
      <c r="CJ8" s="45">
        <f t="shared" si="48"/>
        <v>0</v>
      </c>
      <c r="CK8" s="45">
        <f t="shared" si="49"/>
        <v>0</v>
      </c>
      <c r="CL8" s="45">
        <f t="shared" si="50"/>
        <v>0</v>
      </c>
      <c r="CM8" s="45"/>
      <c r="CN8" s="274">
        <f t="shared" si="84"/>
        <v>0</v>
      </c>
      <c r="CO8" s="274">
        <v>7</v>
      </c>
      <c r="CP8" s="269">
        <f t="shared" si="85"/>
        <v>1</v>
      </c>
      <c r="CQ8" s="269">
        <f>CP8+COUNTIF($CP$2:CP8,CP8)-1</f>
        <v>7</v>
      </c>
      <c r="CR8" s="271" t="str">
        <f t="shared" si="51"/>
        <v>Anguilla</v>
      </c>
      <c r="CS8" s="71">
        <f t="shared" si="86"/>
        <v>0</v>
      </c>
      <c r="CT8" s="45">
        <f t="shared" si="52"/>
        <v>0</v>
      </c>
      <c r="CU8" s="45">
        <f t="shared" si="53"/>
        <v>0</v>
      </c>
      <c r="CV8" s="45">
        <f t="shared" si="54"/>
        <v>0</v>
      </c>
      <c r="CW8" s="45">
        <f t="shared" si="55"/>
        <v>0</v>
      </c>
      <c r="CX8" s="45">
        <f t="shared" si="56"/>
        <v>0</v>
      </c>
      <c r="CY8" s="45">
        <f t="shared" si="57"/>
        <v>0</v>
      </c>
      <c r="CZ8" s="45">
        <f t="shared" si="58"/>
        <v>0</v>
      </c>
      <c r="DA8" s="45">
        <f t="shared" si="59"/>
        <v>0</v>
      </c>
      <c r="DB8" s="45">
        <f t="shared" si="60"/>
        <v>0</v>
      </c>
      <c r="DC8" s="45">
        <f t="shared" si="61"/>
        <v>0</v>
      </c>
      <c r="DD8" s="45">
        <f t="shared" si="62"/>
        <v>0</v>
      </c>
      <c r="DE8" s="45">
        <f t="shared" si="63"/>
        <v>0</v>
      </c>
      <c r="DF8" s="45">
        <f t="shared" si="64"/>
        <v>0</v>
      </c>
      <c r="DG8" s="45">
        <f t="shared" si="65"/>
        <v>0</v>
      </c>
      <c r="DH8" s="45">
        <f t="shared" si="66"/>
        <v>0</v>
      </c>
      <c r="DI8" s="45">
        <f t="shared" si="67"/>
        <v>0</v>
      </c>
      <c r="DJ8" s="45">
        <f t="shared" si="68"/>
        <v>0</v>
      </c>
      <c r="DK8" s="45">
        <f t="shared" si="69"/>
        <v>0</v>
      </c>
      <c r="DL8" s="45">
        <f t="shared" si="70"/>
        <v>0</v>
      </c>
      <c r="DM8" s="45">
        <f t="shared" si="71"/>
        <v>0</v>
      </c>
      <c r="DN8" s="45">
        <f t="shared" si="72"/>
        <v>0</v>
      </c>
      <c r="DO8" s="45">
        <f t="shared" si="73"/>
        <v>0</v>
      </c>
      <c r="DP8" s="45">
        <f t="shared" si="74"/>
        <v>0</v>
      </c>
      <c r="DQ8" s="45">
        <f t="shared" si="75"/>
        <v>0</v>
      </c>
      <c r="DS8" s="48">
        <v>7</v>
      </c>
      <c r="DT8" s="49">
        <f t="shared" si="87"/>
        <v>1</v>
      </c>
      <c r="DU8" s="48">
        <f>DT8+COUNTIF(DT$2:$DT8,DT8)-1</f>
        <v>7</v>
      </c>
      <c r="DV8" s="45" t="s">
        <v>961</v>
      </c>
      <c r="DW8" s="45">
        <f>L243</f>
        <v>0</v>
      </c>
      <c r="DY8" s="49">
        <f t="shared" si="88"/>
        <v>1</v>
      </c>
      <c r="DZ8" s="48">
        <f>DY8+COUNTIF(DY$2:$DY8,DY8)-1</f>
        <v>7</v>
      </c>
      <c r="EA8" s="49">
        <v>7</v>
      </c>
      <c r="EB8" t="str">
        <f t="shared" si="89"/>
        <v xml:space="preserve"> </v>
      </c>
      <c r="EC8" s="45">
        <f t="shared" si="90"/>
        <v>0</v>
      </c>
      <c r="EE8" s="288">
        <f t="shared" si="76"/>
        <v>1</v>
      </c>
      <c r="EG8" s="48">
        <v>7</v>
      </c>
      <c r="EH8" s="49">
        <f t="shared" si="91"/>
        <v>1</v>
      </c>
      <c r="EI8" s="48">
        <f>EH8+COUNTIF($EH$2:EH8,EH8)-1</f>
        <v>7</v>
      </c>
      <c r="EJ8" s="45" t="s">
        <v>961</v>
      </c>
      <c r="EK8" s="45">
        <f>$CZ$243</f>
        <v>0</v>
      </c>
      <c r="EM8" s="49">
        <f t="shared" si="92"/>
        <v>2</v>
      </c>
      <c r="EN8" s="48">
        <f>EM8+COUNTIF($EM$2:EM8,EM8)-1</f>
        <v>7</v>
      </c>
      <c r="EO8" s="49">
        <v>7</v>
      </c>
      <c r="EP8" t="str">
        <f t="shared" si="93"/>
        <v xml:space="preserve"> </v>
      </c>
      <c r="EQ8" s="45">
        <f t="shared" si="98"/>
        <v>0</v>
      </c>
      <c r="ES8" s="49">
        <v>7</v>
      </c>
      <c r="ET8" t="str">
        <f t="shared" si="77"/>
        <v xml:space="preserve"> </v>
      </c>
      <c r="EU8" s="45">
        <f t="shared" si="94"/>
        <v>0</v>
      </c>
      <c r="EW8" s="48">
        <f t="shared" si="95"/>
        <v>2</v>
      </c>
      <c r="EX8" s="48">
        <f>EW8+COUNTIF($EW$2:EW8,EW8)-1</f>
        <v>7</v>
      </c>
      <c r="EY8" s="48">
        <v>7</v>
      </c>
      <c r="EZ8" s="45">
        <f>'Vehicle Level Data'!B154</f>
        <v>0</v>
      </c>
      <c r="FA8" s="45">
        <f>'Vehicle Level Data'!D154</f>
        <v>0</v>
      </c>
      <c r="FC8" s="65" t="s">
        <v>382</v>
      </c>
      <c r="FD8" s="1" t="str">
        <f>INDEX(Overview!$B:$B,MATCH($FC8,Overview!$A:$A,0))</f>
        <v>Total Debt Maturities in &gt;5 years</v>
      </c>
      <c r="FE8" s="65" t="s">
        <v>1099</v>
      </c>
      <c r="FF8" s="50" t="e">
        <f>INDEX(Overview!C:C,MATCH($FC8,Overview!$A:$A,0))/VLOOKUP($FC$10,Divide,4,FALSE)</f>
        <v>#VALUE!</v>
      </c>
    </row>
    <row r="9" spans="1:174">
      <c r="A9" s="269">
        <v>8</v>
      </c>
      <c r="B9" s="400">
        <f t="shared" si="78"/>
        <v>1</v>
      </c>
      <c r="C9" s="401">
        <f>B9+COUNTIF(B$2:$B9,B9)-1</f>
        <v>8</v>
      </c>
      <c r="D9" s="402" t="str">
        <f>Tables!AI9</f>
        <v>Antarctica</v>
      </c>
      <c r="E9" s="403">
        <f t="shared" si="79"/>
        <v>0</v>
      </c>
      <c r="F9" s="47">
        <f>SUMIFS('Portfolio Allocation'!C$10:C$109,'Portfolio Allocation'!$A$10:$A$109,'Graph Tables'!$D9)</f>
        <v>0</v>
      </c>
      <c r="G9" s="47">
        <f>SUMIFS('Portfolio Allocation'!D$10:D$109,'Portfolio Allocation'!$A$10:$A$109,'Graph Tables'!$D9)</f>
        <v>0</v>
      </c>
      <c r="H9" s="47">
        <f>SUMIFS('Portfolio Allocation'!E$10:E$109,'Portfolio Allocation'!$A$10:$A$109,'Graph Tables'!$D9)</f>
        <v>0</v>
      </c>
      <c r="I9" s="47">
        <f>SUMIFS('Portfolio Allocation'!F$10:F$109,'Portfolio Allocation'!$A$10:$A$109,'Graph Tables'!$D9)</f>
        <v>0</v>
      </c>
      <c r="J9" s="47">
        <f>SUMIFS('Portfolio Allocation'!G$10:G$109,'Portfolio Allocation'!$A$10:$A$109,'Graph Tables'!$D9)</f>
        <v>0</v>
      </c>
      <c r="K9" s="47">
        <f>SUMIFS('Portfolio Allocation'!H$10:H$109,'Portfolio Allocation'!$A$10:$A$109,'Graph Tables'!$D9)</f>
        <v>0</v>
      </c>
      <c r="L9" s="47">
        <f>SUMIFS('Portfolio Allocation'!I$10:I$109,'Portfolio Allocation'!$A$10:$A$109,'Graph Tables'!$D9)</f>
        <v>0</v>
      </c>
      <c r="M9" s="47">
        <f>SUMIFS('Portfolio Allocation'!J$10:J$109,'Portfolio Allocation'!$A$10:$A$109,'Graph Tables'!$D9)</f>
        <v>0</v>
      </c>
      <c r="N9" s="47">
        <f>SUMIFS('Portfolio Allocation'!K$10:K$109,'Portfolio Allocation'!$A$10:$A$109,'Graph Tables'!$D9)</f>
        <v>0</v>
      </c>
      <c r="O9" s="47">
        <f>SUMIFS('Portfolio Allocation'!L$10:L$109,'Portfolio Allocation'!$A$10:$A$109,'Graph Tables'!$D9)</f>
        <v>0</v>
      </c>
      <c r="P9" s="47">
        <f>SUMIFS('Portfolio Allocation'!M$10:M$109,'Portfolio Allocation'!$A$10:$A$109,'Graph Tables'!$D9)</f>
        <v>0</v>
      </c>
      <c r="Q9" s="47">
        <f>SUMIFS('Portfolio Allocation'!N$10:N$109,'Portfolio Allocation'!$A$10:$A$109,'Graph Tables'!$D9)</f>
        <v>0</v>
      </c>
      <c r="R9" s="47">
        <f>SUMIFS('Portfolio Allocation'!O$10:O$109,'Portfolio Allocation'!$A$10:$A$109,'Graph Tables'!$D9)</f>
        <v>0</v>
      </c>
      <c r="S9" s="47">
        <f>SUMIFS('Portfolio Allocation'!P$10:P$109,'Portfolio Allocation'!$A$10:$A$109,'Graph Tables'!$D9)</f>
        <v>0</v>
      </c>
      <c r="T9" s="47">
        <f>SUMIFS('Portfolio Allocation'!Q$10:Q$109,'Portfolio Allocation'!$A$10:$A$109,'Graph Tables'!$D9)</f>
        <v>0</v>
      </c>
      <c r="U9" s="47">
        <f>SUMIFS('Portfolio Allocation'!R$10:R$109,'Portfolio Allocation'!$A$10:$A$109,'Graph Tables'!$D9)</f>
        <v>0</v>
      </c>
      <c r="V9" s="47">
        <f>SUMIFS('Portfolio Allocation'!S$10:S$109,'Portfolio Allocation'!$A$10:$A$109,'Graph Tables'!$D9)</f>
        <v>0</v>
      </c>
      <c r="W9" s="47">
        <f>SUMIFS('Portfolio Allocation'!T$10:T$109,'Portfolio Allocation'!$A$10:$A$109,'Graph Tables'!$D9)</f>
        <v>0</v>
      </c>
      <c r="X9" s="47">
        <f>SUMIFS('Portfolio Allocation'!U$10:U$109,'Portfolio Allocation'!$A$10:$A$109,'Graph Tables'!$D9)</f>
        <v>0</v>
      </c>
      <c r="Y9" s="47">
        <f>SUMIFS('Portfolio Allocation'!V$10:V$109,'Portfolio Allocation'!$A$10:$A$109,'Graph Tables'!$D9)</f>
        <v>0</v>
      </c>
      <c r="Z9" s="47">
        <f>SUMIFS('Portfolio Allocation'!W$10:W$109,'Portfolio Allocation'!$A$10:$A$109,'Graph Tables'!$D9)</f>
        <v>0</v>
      </c>
      <c r="AA9" s="47">
        <f>SUMIFS('Portfolio Allocation'!X$10:X$109,'Portfolio Allocation'!$A$10:$A$109,'Graph Tables'!$D9)</f>
        <v>0</v>
      </c>
      <c r="AB9" s="47">
        <f>SUMIFS('Portfolio Allocation'!Y$10:Y$109,'Portfolio Allocation'!$A$10:$A$109,'Graph Tables'!$D9)</f>
        <v>0</v>
      </c>
      <c r="AC9" s="47">
        <f>SUMIFS('Portfolio Allocation'!Z$10:Z$109,'Portfolio Allocation'!$A$10:$A$109,'Graph Tables'!$D9)</f>
        <v>0</v>
      </c>
      <c r="AD9" s="47"/>
      <c r="AE9" s="49">
        <v>8</v>
      </c>
      <c r="AF9" t="str">
        <f t="shared" si="80"/>
        <v xml:space="preserve"> </v>
      </c>
      <c r="AG9" s="45">
        <f t="shared" si="96"/>
        <v>0</v>
      </c>
      <c r="AH9" s="47"/>
      <c r="AI9" s="269">
        <f t="shared" si="81"/>
        <v>1</v>
      </c>
      <c r="AJ9" s="269">
        <f>AI9+COUNTIF(AI$2:$AI9,AI9)-1</f>
        <v>8</v>
      </c>
      <c r="AK9" s="271" t="str">
        <f t="shared" si="2"/>
        <v>Antarctica</v>
      </c>
      <c r="AL9" s="71">
        <f t="shared" si="82"/>
        <v>0</v>
      </c>
      <c r="AM9" s="45">
        <f t="shared" si="3"/>
        <v>0</v>
      </c>
      <c r="AN9" s="45">
        <f t="shared" si="4"/>
        <v>0</v>
      </c>
      <c r="AO9" s="45">
        <f t="shared" si="5"/>
        <v>0</v>
      </c>
      <c r="AP9" s="45">
        <f t="shared" si="6"/>
        <v>0</v>
      </c>
      <c r="AQ9" s="45">
        <f t="shared" si="7"/>
        <v>0</v>
      </c>
      <c r="AR9" s="45">
        <f t="shared" si="8"/>
        <v>0</v>
      </c>
      <c r="AS9" s="45">
        <f t="shared" si="9"/>
        <v>0</v>
      </c>
      <c r="AT9" s="45">
        <f t="shared" si="10"/>
        <v>0</v>
      </c>
      <c r="AU9" s="45">
        <f t="shared" si="11"/>
        <v>0</v>
      </c>
      <c r="AV9" s="45">
        <f t="shared" si="12"/>
        <v>0</v>
      </c>
      <c r="AW9" s="45">
        <f t="shared" si="13"/>
        <v>0</v>
      </c>
      <c r="AX9" s="45">
        <f t="shared" si="14"/>
        <v>0</v>
      </c>
      <c r="AY9" s="45">
        <f t="shared" si="15"/>
        <v>0</v>
      </c>
      <c r="AZ9" s="45">
        <f t="shared" si="16"/>
        <v>0</v>
      </c>
      <c r="BA9" s="45">
        <f t="shared" si="17"/>
        <v>0</v>
      </c>
      <c r="BB9" s="45">
        <f t="shared" si="18"/>
        <v>0</v>
      </c>
      <c r="BC9" s="45">
        <f t="shared" si="19"/>
        <v>0</v>
      </c>
      <c r="BD9" s="45">
        <f t="shared" si="20"/>
        <v>0</v>
      </c>
      <c r="BE9" s="45">
        <f t="shared" si="21"/>
        <v>0</v>
      </c>
      <c r="BF9" s="45">
        <f t="shared" si="22"/>
        <v>0</v>
      </c>
      <c r="BG9" s="45">
        <f t="shared" si="23"/>
        <v>0</v>
      </c>
      <c r="BH9" s="45">
        <f t="shared" si="24"/>
        <v>0</v>
      </c>
      <c r="BI9" s="45">
        <f t="shared" si="25"/>
        <v>0</v>
      </c>
      <c r="BJ9" s="45">
        <f t="shared" si="26"/>
        <v>0</v>
      </c>
      <c r="BK9" s="45"/>
      <c r="BL9" s="49">
        <v>8</v>
      </c>
      <c r="BM9">
        <f t="shared" si="83"/>
        <v>0</v>
      </c>
      <c r="BN9" s="45">
        <f t="shared" si="97"/>
        <v>0</v>
      </c>
      <c r="BO9" s="45">
        <f t="shared" si="27"/>
        <v>0</v>
      </c>
      <c r="BP9" s="45">
        <f t="shared" si="28"/>
        <v>0</v>
      </c>
      <c r="BQ9" s="45">
        <f t="shared" si="29"/>
        <v>0</v>
      </c>
      <c r="BR9" s="45">
        <f t="shared" si="30"/>
        <v>0</v>
      </c>
      <c r="BS9" s="45">
        <f t="shared" si="31"/>
        <v>0</v>
      </c>
      <c r="BT9" s="45">
        <f t="shared" si="32"/>
        <v>0</v>
      </c>
      <c r="BU9" s="45">
        <f t="shared" si="33"/>
        <v>0</v>
      </c>
      <c r="BV9" s="45">
        <f t="shared" si="34"/>
        <v>0</v>
      </c>
      <c r="BW9" s="45">
        <f t="shared" si="35"/>
        <v>0</v>
      </c>
      <c r="BX9" s="45">
        <f t="shared" si="36"/>
        <v>0</v>
      </c>
      <c r="BY9" s="45">
        <f t="shared" si="37"/>
        <v>0</v>
      </c>
      <c r="BZ9" s="45">
        <f t="shared" si="38"/>
        <v>0</v>
      </c>
      <c r="CA9" s="45">
        <f t="shared" si="39"/>
        <v>0</v>
      </c>
      <c r="CB9" s="45">
        <f t="shared" si="40"/>
        <v>0</v>
      </c>
      <c r="CC9" s="45">
        <f t="shared" si="41"/>
        <v>0</v>
      </c>
      <c r="CD9" s="45">
        <f t="shared" si="42"/>
        <v>0</v>
      </c>
      <c r="CE9" s="45">
        <f t="shared" si="43"/>
        <v>0</v>
      </c>
      <c r="CF9" s="45">
        <f t="shared" si="44"/>
        <v>0</v>
      </c>
      <c r="CG9" s="45">
        <f t="shared" si="45"/>
        <v>0</v>
      </c>
      <c r="CH9" s="45">
        <f t="shared" si="46"/>
        <v>0</v>
      </c>
      <c r="CI9" s="45">
        <f t="shared" si="47"/>
        <v>0</v>
      </c>
      <c r="CJ9" s="45">
        <f t="shared" si="48"/>
        <v>0</v>
      </c>
      <c r="CK9" s="45">
        <f t="shared" si="49"/>
        <v>0</v>
      </c>
      <c r="CL9" s="45">
        <f t="shared" si="50"/>
        <v>0</v>
      </c>
      <c r="CM9" s="45"/>
      <c r="CN9" s="274">
        <f t="shared" si="84"/>
        <v>0</v>
      </c>
      <c r="CO9" s="274">
        <v>8</v>
      </c>
      <c r="CP9" s="269">
        <f t="shared" si="85"/>
        <v>1</v>
      </c>
      <c r="CQ9" s="269">
        <f>CP9+COUNTIF($CP$2:CP9,CP9)-1</f>
        <v>8</v>
      </c>
      <c r="CR9" s="271" t="str">
        <f t="shared" si="51"/>
        <v>Antarctica</v>
      </c>
      <c r="CS9" s="71">
        <f t="shared" si="86"/>
        <v>0</v>
      </c>
      <c r="CT9" s="45">
        <f t="shared" si="52"/>
        <v>0</v>
      </c>
      <c r="CU9" s="45">
        <f t="shared" si="53"/>
        <v>0</v>
      </c>
      <c r="CV9" s="45">
        <f t="shared" si="54"/>
        <v>0</v>
      </c>
      <c r="CW9" s="45">
        <f t="shared" si="55"/>
        <v>0</v>
      </c>
      <c r="CX9" s="45">
        <f t="shared" si="56"/>
        <v>0</v>
      </c>
      <c r="CY9" s="45">
        <f t="shared" si="57"/>
        <v>0</v>
      </c>
      <c r="CZ9" s="45">
        <f t="shared" si="58"/>
        <v>0</v>
      </c>
      <c r="DA9" s="45">
        <f t="shared" si="59"/>
        <v>0</v>
      </c>
      <c r="DB9" s="45">
        <f t="shared" si="60"/>
        <v>0</v>
      </c>
      <c r="DC9" s="45">
        <f t="shared" si="61"/>
        <v>0</v>
      </c>
      <c r="DD9" s="45">
        <f t="shared" si="62"/>
        <v>0</v>
      </c>
      <c r="DE9" s="45">
        <f t="shared" si="63"/>
        <v>0</v>
      </c>
      <c r="DF9" s="45">
        <f t="shared" si="64"/>
        <v>0</v>
      </c>
      <c r="DG9" s="45">
        <f t="shared" si="65"/>
        <v>0</v>
      </c>
      <c r="DH9" s="45">
        <f t="shared" si="66"/>
        <v>0</v>
      </c>
      <c r="DI9" s="45">
        <f t="shared" si="67"/>
        <v>0</v>
      </c>
      <c r="DJ9" s="45">
        <f t="shared" si="68"/>
        <v>0</v>
      </c>
      <c r="DK9" s="45">
        <f t="shared" si="69"/>
        <v>0</v>
      </c>
      <c r="DL9" s="45">
        <f t="shared" si="70"/>
        <v>0</v>
      </c>
      <c r="DM9" s="45">
        <f t="shared" si="71"/>
        <v>0</v>
      </c>
      <c r="DN9" s="45">
        <f t="shared" si="72"/>
        <v>0</v>
      </c>
      <c r="DO9" s="45">
        <f t="shared" si="73"/>
        <v>0</v>
      </c>
      <c r="DP9" s="45">
        <f t="shared" si="74"/>
        <v>0</v>
      </c>
      <c r="DQ9" s="45">
        <f t="shared" si="75"/>
        <v>0</v>
      </c>
      <c r="DS9" s="48">
        <v>8</v>
      </c>
      <c r="DT9" s="49">
        <f t="shared" si="87"/>
        <v>1</v>
      </c>
      <c r="DU9" s="48">
        <f>DT9+COUNTIF(DT$2:$DT9,DT9)-1</f>
        <v>8</v>
      </c>
      <c r="DV9" s="45" t="s">
        <v>962</v>
      </c>
      <c r="DW9" s="45">
        <f>M243</f>
        <v>0</v>
      </c>
      <c r="DY9" s="49">
        <f t="shared" si="88"/>
        <v>1</v>
      </c>
      <c r="DZ9" s="48">
        <f>DY9+COUNTIF(DY$2:$DY9,DY9)-1</f>
        <v>8</v>
      </c>
      <c r="EA9" s="49">
        <v>8</v>
      </c>
      <c r="EB9" t="str">
        <f t="shared" si="89"/>
        <v xml:space="preserve"> </v>
      </c>
      <c r="EC9" s="45">
        <f t="shared" si="90"/>
        <v>0</v>
      </c>
      <c r="EE9" s="288">
        <f t="shared" si="76"/>
        <v>0</v>
      </c>
      <c r="EG9" s="48">
        <v>8</v>
      </c>
      <c r="EH9" s="49">
        <f t="shared" si="91"/>
        <v>1</v>
      </c>
      <c r="EI9" s="48">
        <f>EH9+COUNTIF($EH$2:EH9,EH9)-1</f>
        <v>8</v>
      </c>
      <c r="EJ9" s="45" t="s">
        <v>962</v>
      </c>
      <c r="EK9" s="45">
        <f>$DA$243</f>
        <v>0</v>
      </c>
      <c r="EM9" s="49">
        <f t="shared" si="92"/>
        <v>2</v>
      </c>
      <c r="EN9" s="48">
        <f>EM9+COUNTIF($EM$2:EM9,EM9)-1</f>
        <v>8</v>
      </c>
      <c r="EO9" s="49">
        <v>8</v>
      </c>
      <c r="EP9" t="str">
        <f t="shared" si="93"/>
        <v xml:space="preserve"> </v>
      </c>
      <c r="EQ9" s="45">
        <f t="shared" si="98"/>
        <v>0</v>
      </c>
      <c r="ES9" s="49">
        <v>8</v>
      </c>
      <c r="ET9" t="str">
        <f t="shared" si="77"/>
        <v xml:space="preserve"> </v>
      </c>
      <c r="EU9" s="45">
        <f t="shared" si="94"/>
        <v>0</v>
      </c>
      <c r="EW9" s="48">
        <f t="shared" si="95"/>
        <v>2</v>
      </c>
      <c r="EX9" s="48">
        <f>EW9+COUNTIF($EW$2:EW9,EW9)-1</f>
        <v>8</v>
      </c>
      <c r="EY9" s="48">
        <v>8</v>
      </c>
      <c r="EZ9" s="45">
        <f>'Vehicle Level Data'!B155</f>
        <v>0</v>
      </c>
      <c r="FA9" s="45">
        <f>'Vehicle Level Data'!D155</f>
        <v>0</v>
      </c>
    </row>
    <row r="10" spans="1:174">
      <c r="A10" s="269">
        <v>9</v>
      </c>
      <c r="B10" s="400">
        <f t="shared" si="78"/>
        <v>1</v>
      </c>
      <c r="C10" s="401">
        <f>B10+COUNTIF(B$2:$B10,B10)-1</f>
        <v>9</v>
      </c>
      <c r="D10" s="402" t="str">
        <f>Tables!AI10</f>
        <v>Antigua and Barbuda</v>
      </c>
      <c r="E10" s="403">
        <f t="shared" si="79"/>
        <v>0</v>
      </c>
      <c r="F10" s="47">
        <f>SUMIFS('Portfolio Allocation'!C$10:C$109,'Portfolio Allocation'!$A$10:$A$109,'Graph Tables'!$D10)</f>
        <v>0</v>
      </c>
      <c r="G10" s="47">
        <f>SUMIFS('Portfolio Allocation'!D$10:D$109,'Portfolio Allocation'!$A$10:$A$109,'Graph Tables'!$D10)</f>
        <v>0</v>
      </c>
      <c r="H10" s="47">
        <f>SUMIFS('Portfolio Allocation'!E$10:E$109,'Portfolio Allocation'!$A$10:$A$109,'Graph Tables'!$D10)</f>
        <v>0</v>
      </c>
      <c r="I10" s="47">
        <f>SUMIFS('Portfolio Allocation'!F$10:F$109,'Portfolio Allocation'!$A$10:$A$109,'Graph Tables'!$D10)</f>
        <v>0</v>
      </c>
      <c r="J10" s="47">
        <f>SUMIFS('Portfolio Allocation'!G$10:G$109,'Portfolio Allocation'!$A$10:$A$109,'Graph Tables'!$D10)</f>
        <v>0</v>
      </c>
      <c r="K10" s="47">
        <f>SUMIFS('Portfolio Allocation'!H$10:H$109,'Portfolio Allocation'!$A$10:$A$109,'Graph Tables'!$D10)</f>
        <v>0</v>
      </c>
      <c r="L10" s="47">
        <f>SUMIFS('Portfolio Allocation'!I$10:I$109,'Portfolio Allocation'!$A$10:$A$109,'Graph Tables'!$D10)</f>
        <v>0</v>
      </c>
      <c r="M10" s="47">
        <f>SUMIFS('Portfolio Allocation'!J$10:J$109,'Portfolio Allocation'!$A$10:$A$109,'Graph Tables'!$D10)</f>
        <v>0</v>
      </c>
      <c r="N10" s="47">
        <f>SUMIFS('Portfolio Allocation'!K$10:K$109,'Portfolio Allocation'!$A$10:$A$109,'Graph Tables'!$D10)</f>
        <v>0</v>
      </c>
      <c r="O10" s="47">
        <f>SUMIFS('Portfolio Allocation'!L$10:L$109,'Portfolio Allocation'!$A$10:$A$109,'Graph Tables'!$D10)</f>
        <v>0</v>
      </c>
      <c r="P10" s="47">
        <f>SUMIFS('Portfolio Allocation'!M$10:M$109,'Portfolio Allocation'!$A$10:$A$109,'Graph Tables'!$D10)</f>
        <v>0</v>
      </c>
      <c r="Q10" s="47">
        <f>SUMIFS('Portfolio Allocation'!N$10:N$109,'Portfolio Allocation'!$A$10:$A$109,'Graph Tables'!$D10)</f>
        <v>0</v>
      </c>
      <c r="R10" s="47">
        <f>SUMIFS('Portfolio Allocation'!O$10:O$109,'Portfolio Allocation'!$A$10:$A$109,'Graph Tables'!$D10)</f>
        <v>0</v>
      </c>
      <c r="S10" s="47">
        <f>SUMIFS('Portfolio Allocation'!P$10:P$109,'Portfolio Allocation'!$A$10:$A$109,'Graph Tables'!$D10)</f>
        <v>0</v>
      </c>
      <c r="T10" s="47">
        <f>SUMIFS('Portfolio Allocation'!Q$10:Q$109,'Portfolio Allocation'!$A$10:$A$109,'Graph Tables'!$D10)</f>
        <v>0</v>
      </c>
      <c r="U10" s="47">
        <f>SUMIFS('Portfolio Allocation'!R$10:R$109,'Portfolio Allocation'!$A$10:$A$109,'Graph Tables'!$D10)</f>
        <v>0</v>
      </c>
      <c r="V10" s="47">
        <f>SUMIFS('Portfolio Allocation'!S$10:S$109,'Portfolio Allocation'!$A$10:$A$109,'Graph Tables'!$D10)</f>
        <v>0</v>
      </c>
      <c r="W10" s="47">
        <f>SUMIFS('Portfolio Allocation'!T$10:T$109,'Portfolio Allocation'!$A$10:$A$109,'Graph Tables'!$D10)</f>
        <v>0</v>
      </c>
      <c r="X10" s="47">
        <f>SUMIFS('Portfolio Allocation'!U$10:U$109,'Portfolio Allocation'!$A$10:$A$109,'Graph Tables'!$D10)</f>
        <v>0</v>
      </c>
      <c r="Y10" s="47">
        <f>SUMIFS('Portfolio Allocation'!V$10:V$109,'Portfolio Allocation'!$A$10:$A$109,'Graph Tables'!$D10)</f>
        <v>0</v>
      </c>
      <c r="Z10" s="47">
        <f>SUMIFS('Portfolio Allocation'!W$10:W$109,'Portfolio Allocation'!$A$10:$A$109,'Graph Tables'!$D10)</f>
        <v>0</v>
      </c>
      <c r="AA10" s="47">
        <f>SUMIFS('Portfolio Allocation'!X$10:X$109,'Portfolio Allocation'!$A$10:$A$109,'Graph Tables'!$D10)</f>
        <v>0</v>
      </c>
      <c r="AB10" s="47">
        <f>SUMIFS('Portfolio Allocation'!Y$10:Y$109,'Portfolio Allocation'!$A$10:$A$109,'Graph Tables'!$D10)</f>
        <v>0</v>
      </c>
      <c r="AC10" s="47">
        <f>SUMIFS('Portfolio Allocation'!Z$10:Z$109,'Portfolio Allocation'!$A$10:$A$109,'Graph Tables'!$D10)</f>
        <v>0</v>
      </c>
      <c r="AD10" s="47"/>
      <c r="AE10" s="49">
        <v>9</v>
      </c>
      <c r="AF10" t="str">
        <f t="shared" si="80"/>
        <v xml:space="preserve"> </v>
      </c>
      <c r="AG10" s="45">
        <f t="shared" si="96"/>
        <v>0</v>
      </c>
      <c r="AH10" s="47"/>
      <c r="AI10" s="269">
        <f t="shared" si="81"/>
        <v>1</v>
      </c>
      <c r="AJ10" s="269">
        <f>AI10+COUNTIF(AI$2:$AI10,AI10)-1</f>
        <v>9</v>
      </c>
      <c r="AK10" s="271" t="str">
        <f t="shared" si="2"/>
        <v>Antigua and Barbuda</v>
      </c>
      <c r="AL10" s="71">
        <f t="shared" si="82"/>
        <v>0</v>
      </c>
      <c r="AM10" s="45">
        <f t="shared" si="3"/>
        <v>0</v>
      </c>
      <c r="AN10" s="45">
        <f t="shared" si="4"/>
        <v>0</v>
      </c>
      <c r="AO10" s="45">
        <f t="shared" si="5"/>
        <v>0</v>
      </c>
      <c r="AP10" s="45">
        <f t="shared" si="6"/>
        <v>0</v>
      </c>
      <c r="AQ10" s="45">
        <f t="shared" si="7"/>
        <v>0</v>
      </c>
      <c r="AR10" s="45">
        <f t="shared" si="8"/>
        <v>0</v>
      </c>
      <c r="AS10" s="45">
        <f t="shared" si="9"/>
        <v>0</v>
      </c>
      <c r="AT10" s="45">
        <f t="shared" si="10"/>
        <v>0</v>
      </c>
      <c r="AU10" s="45">
        <f t="shared" si="11"/>
        <v>0</v>
      </c>
      <c r="AV10" s="45">
        <f t="shared" si="12"/>
        <v>0</v>
      </c>
      <c r="AW10" s="45">
        <f t="shared" si="13"/>
        <v>0</v>
      </c>
      <c r="AX10" s="45">
        <f t="shared" si="14"/>
        <v>0</v>
      </c>
      <c r="AY10" s="45">
        <f t="shared" si="15"/>
        <v>0</v>
      </c>
      <c r="AZ10" s="45">
        <f t="shared" si="16"/>
        <v>0</v>
      </c>
      <c r="BA10" s="45">
        <f t="shared" si="17"/>
        <v>0</v>
      </c>
      <c r="BB10" s="45">
        <f t="shared" si="18"/>
        <v>0</v>
      </c>
      <c r="BC10" s="45">
        <f t="shared" si="19"/>
        <v>0</v>
      </c>
      <c r="BD10" s="45">
        <f t="shared" si="20"/>
        <v>0</v>
      </c>
      <c r="BE10" s="45">
        <f t="shared" si="21"/>
        <v>0</v>
      </c>
      <c r="BF10" s="45">
        <f t="shared" si="22"/>
        <v>0</v>
      </c>
      <c r="BG10" s="45">
        <f t="shared" si="23"/>
        <v>0</v>
      </c>
      <c r="BH10" s="45">
        <f t="shared" si="24"/>
        <v>0</v>
      </c>
      <c r="BI10" s="45">
        <f t="shared" si="25"/>
        <v>0</v>
      </c>
      <c r="BJ10" s="45">
        <f t="shared" si="26"/>
        <v>0</v>
      </c>
      <c r="BK10" s="45"/>
      <c r="BL10" s="49">
        <v>9</v>
      </c>
      <c r="BM10">
        <f t="shared" si="83"/>
        <v>0</v>
      </c>
      <c r="BN10" s="45">
        <f t="shared" si="97"/>
        <v>0</v>
      </c>
      <c r="BO10" s="45">
        <f t="shared" si="27"/>
        <v>0</v>
      </c>
      <c r="BP10" s="45">
        <f t="shared" si="28"/>
        <v>0</v>
      </c>
      <c r="BQ10" s="45">
        <f t="shared" si="29"/>
        <v>0</v>
      </c>
      <c r="BR10" s="45">
        <f t="shared" si="30"/>
        <v>0</v>
      </c>
      <c r="BS10" s="45">
        <f t="shared" si="31"/>
        <v>0</v>
      </c>
      <c r="BT10" s="45">
        <f t="shared" si="32"/>
        <v>0</v>
      </c>
      <c r="BU10" s="45">
        <f t="shared" si="33"/>
        <v>0</v>
      </c>
      <c r="BV10" s="45">
        <f t="shared" si="34"/>
        <v>0</v>
      </c>
      <c r="BW10" s="45">
        <f t="shared" si="35"/>
        <v>0</v>
      </c>
      <c r="BX10" s="45">
        <f t="shared" si="36"/>
        <v>0</v>
      </c>
      <c r="BY10" s="45">
        <f t="shared" si="37"/>
        <v>0</v>
      </c>
      <c r="BZ10" s="45">
        <f t="shared" si="38"/>
        <v>0</v>
      </c>
      <c r="CA10" s="45">
        <f t="shared" si="39"/>
        <v>0</v>
      </c>
      <c r="CB10" s="45">
        <f t="shared" si="40"/>
        <v>0</v>
      </c>
      <c r="CC10" s="45">
        <f t="shared" si="41"/>
        <v>0</v>
      </c>
      <c r="CD10" s="45">
        <f t="shared" si="42"/>
        <v>0</v>
      </c>
      <c r="CE10" s="45">
        <f t="shared" si="43"/>
        <v>0</v>
      </c>
      <c r="CF10" s="45">
        <f t="shared" si="44"/>
        <v>0</v>
      </c>
      <c r="CG10" s="45">
        <f t="shared" si="45"/>
        <v>0</v>
      </c>
      <c r="CH10" s="45">
        <f t="shared" si="46"/>
        <v>0</v>
      </c>
      <c r="CI10" s="45">
        <f t="shared" si="47"/>
        <v>0</v>
      </c>
      <c r="CJ10" s="45">
        <f t="shared" si="48"/>
        <v>0</v>
      </c>
      <c r="CK10" s="45">
        <f t="shared" si="49"/>
        <v>0</v>
      </c>
      <c r="CL10" s="45">
        <f t="shared" si="50"/>
        <v>0</v>
      </c>
      <c r="CM10" s="45"/>
      <c r="CN10" s="274">
        <f t="shared" si="84"/>
        <v>0</v>
      </c>
      <c r="CO10" s="274">
        <v>9</v>
      </c>
      <c r="CP10" s="269">
        <f t="shared" si="85"/>
        <v>1</v>
      </c>
      <c r="CQ10" s="269">
        <f>CP10+COUNTIF($CP$2:CP10,CP10)-1</f>
        <v>9</v>
      </c>
      <c r="CR10" s="271" t="str">
        <f t="shared" si="51"/>
        <v>Antigua and Barbuda</v>
      </c>
      <c r="CS10" s="71">
        <f t="shared" si="86"/>
        <v>0</v>
      </c>
      <c r="CT10" s="45">
        <f t="shared" si="52"/>
        <v>0</v>
      </c>
      <c r="CU10" s="45">
        <f t="shared" si="53"/>
        <v>0</v>
      </c>
      <c r="CV10" s="45">
        <f t="shared" si="54"/>
        <v>0</v>
      </c>
      <c r="CW10" s="45">
        <f t="shared" si="55"/>
        <v>0</v>
      </c>
      <c r="CX10" s="45">
        <f t="shared" si="56"/>
        <v>0</v>
      </c>
      <c r="CY10" s="45">
        <f t="shared" si="57"/>
        <v>0</v>
      </c>
      <c r="CZ10" s="45">
        <f t="shared" si="58"/>
        <v>0</v>
      </c>
      <c r="DA10" s="45">
        <f t="shared" si="59"/>
        <v>0</v>
      </c>
      <c r="DB10" s="45">
        <f t="shared" si="60"/>
        <v>0</v>
      </c>
      <c r="DC10" s="45">
        <f t="shared" si="61"/>
        <v>0</v>
      </c>
      <c r="DD10" s="45">
        <f t="shared" si="62"/>
        <v>0</v>
      </c>
      <c r="DE10" s="45">
        <f t="shared" si="63"/>
        <v>0</v>
      </c>
      <c r="DF10" s="45">
        <f t="shared" si="64"/>
        <v>0</v>
      </c>
      <c r="DG10" s="45">
        <f t="shared" si="65"/>
        <v>0</v>
      </c>
      <c r="DH10" s="45">
        <f t="shared" si="66"/>
        <v>0</v>
      </c>
      <c r="DI10" s="45">
        <f t="shared" si="67"/>
        <v>0</v>
      </c>
      <c r="DJ10" s="45">
        <f t="shared" si="68"/>
        <v>0</v>
      </c>
      <c r="DK10" s="45">
        <f t="shared" si="69"/>
        <v>0</v>
      </c>
      <c r="DL10" s="45">
        <f t="shared" si="70"/>
        <v>0</v>
      </c>
      <c r="DM10" s="45">
        <f t="shared" si="71"/>
        <v>0</v>
      </c>
      <c r="DN10" s="45">
        <f t="shared" si="72"/>
        <v>0</v>
      </c>
      <c r="DO10" s="45">
        <f t="shared" si="73"/>
        <v>0</v>
      </c>
      <c r="DP10" s="45">
        <f t="shared" si="74"/>
        <v>0</v>
      </c>
      <c r="DQ10" s="45">
        <f t="shared" si="75"/>
        <v>0</v>
      </c>
      <c r="DS10" s="48">
        <v>9</v>
      </c>
      <c r="DT10" s="49">
        <f t="shared" si="87"/>
        <v>1</v>
      </c>
      <c r="DU10" s="48">
        <f>DT10+COUNTIF(DT$2:$DT10,DT10)-1</f>
        <v>9</v>
      </c>
      <c r="DV10" s="45" t="s">
        <v>963</v>
      </c>
      <c r="DW10" s="45">
        <f>N243</f>
        <v>0</v>
      </c>
      <c r="DY10" s="49">
        <f t="shared" si="88"/>
        <v>1</v>
      </c>
      <c r="DZ10" s="48">
        <f>DY10+COUNTIF(DY$2:$DY10,DY10)-1</f>
        <v>9</v>
      </c>
      <c r="EA10" s="49">
        <v>9</v>
      </c>
      <c r="EB10" t="str">
        <f t="shared" si="89"/>
        <v xml:space="preserve"> </v>
      </c>
      <c r="EC10" s="45">
        <f t="shared" si="90"/>
        <v>0</v>
      </c>
      <c r="EE10" s="288">
        <f t="shared" si="76"/>
        <v>0</v>
      </c>
      <c r="EG10" s="48">
        <v>9</v>
      </c>
      <c r="EH10" s="49">
        <f t="shared" si="91"/>
        <v>1</v>
      </c>
      <c r="EI10" s="48">
        <f>EH10+COUNTIF($EH$2:EH10,EH10)-1</f>
        <v>9</v>
      </c>
      <c r="EJ10" s="45" t="s">
        <v>963</v>
      </c>
      <c r="EK10" s="45">
        <f>$DB$243</f>
        <v>0</v>
      </c>
      <c r="EM10" s="49">
        <f t="shared" si="92"/>
        <v>2</v>
      </c>
      <c r="EN10" s="48">
        <f>EM10+COUNTIF($EM$2:EM10,EM10)-1</f>
        <v>9</v>
      </c>
      <c r="EO10" s="49">
        <v>9</v>
      </c>
      <c r="EP10" t="str">
        <f t="shared" si="93"/>
        <v xml:space="preserve"> </v>
      </c>
      <c r="EQ10" s="45">
        <f t="shared" si="98"/>
        <v>0</v>
      </c>
      <c r="ES10" s="49">
        <v>9</v>
      </c>
      <c r="ET10" t="str">
        <f t="shared" si="77"/>
        <v xml:space="preserve"> </v>
      </c>
      <c r="EU10" s="45">
        <f t="shared" si="94"/>
        <v>0</v>
      </c>
      <c r="EW10" s="48">
        <f t="shared" si="95"/>
        <v>2</v>
      </c>
      <c r="EX10" s="48">
        <f>EW10+COUNTIF($EW$2:EW10,EW10)-1</f>
        <v>9</v>
      </c>
      <c r="EY10" s="48">
        <v>9</v>
      </c>
      <c r="EZ10" s="45">
        <f>'Vehicle Level Data'!B156</f>
        <v>0</v>
      </c>
      <c r="FA10" s="45">
        <f>'Vehicle Level Data'!D156</f>
        <v>0</v>
      </c>
      <c r="FC10">
        <v>1</v>
      </c>
      <c r="FE10" s="67" t="str">
        <f>CONCATENATE("Total Debt Maturities","",IF(FC10&gt;1," ",""),IF(FC10&gt;1,VLOOKUP(FC10,Divide,2,FALSE),""))</f>
        <v>Total Debt Maturities</v>
      </c>
    </row>
    <row r="11" spans="1:174">
      <c r="A11" s="269">
        <v>10</v>
      </c>
      <c r="B11" s="400">
        <f t="shared" si="78"/>
        <v>1</v>
      </c>
      <c r="C11" s="401">
        <f>B11+COUNTIF(B$2:$B11,B11)-1</f>
        <v>10</v>
      </c>
      <c r="D11" s="402" t="str">
        <f>Tables!AI11</f>
        <v>Argentina</v>
      </c>
      <c r="E11" s="403">
        <f t="shared" si="79"/>
        <v>0</v>
      </c>
      <c r="F11" s="47">
        <f>SUMIFS('Portfolio Allocation'!C$10:C$109,'Portfolio Allocation'!$A$10:$A$109,'Graph Tables'!$D11)</f>
        <v>0</v>
      </c>
      <c r="G11" s="47">
        <f>SUMIFS('Portfolio Allocation'!D$10:D$109,'Portfolio Allocation'!$A$10:$A$109,'Graph Tables'!$D11)</f>
        <v>0</v>
      </c>
      <c r="H11" s="47">
        <f>SUMIFS('Portfolio Allocation'!E$10:E$109,'Portfolio Allocation'!$A$10:$A$109,'Graph Tables'!$D11)</f>
        <v>0</v>
      </c>
      <c r="I11" s="47">
        <f>SUMIFS('Portfolio Allocation'!F$10:F$109,'Portfolio Allocation'!$A$10:$A$109,'Graph Tables'!$D11)</f>
        <v>0</v>
      </c>
      <c r="J11" s="47">
        <f>SUMIFS('Portfolio Allocation'!G$10:G$109,'Portfolio Allocation'!$A$10:$A$109,'Graph Tables'!$D11)</f>
        <v>0</v>
      </c>
      <c r="K11" s="47">
        <f>SUMIFS('Portfolio Allocation'!H$10:H$109,'Portfolio Allocation'!$A$10:$A$109,'Graph Tables'!$D11)</f>
        <v>0</v>
      </c>
      <c r="L11" s="47">
        <f>SUMIFS('Portfolio Allocation'!I$10:I$109,'Portfolio Allocation'!$A$10:$A$109,'Graph Tables'!$D11)</f>
        <v>0</v>
      </c>
      <c r="M11" s="47">
        <f>SUMIFS('Portfolio Allocation'!J$10:J$109,'Portfolio Allocation'!$A$10:$A$109,'Graph Tables'!$D11)</f>
        <v>0</v>
      </c>
      <c r="N11" s="47">
        <f>SUMIFS('Portfolio Allocation'!K$10:K$109,'Portfolio Allocation'!$A$10:$A$109,'Graph Tables'!$D11)</f>
        <v>0</v>
      </c>
      <c r="O11" s="47">
        <f>SUMIFS('Portfolio Allocation'!L$10:L$109,'Portfolio Allocation'!$A$10:$A$109,'Graph Tables'!$D11)</f>
        <v>0</v>
      </c>
      <c r="P11" s="47">
        <f>SUMIFS('Portfolio Allocation'!M$10:M$109,'Portfolio Allocation'!$A$10:$A$109,'Graph Tables'!$D11)</f>
        <v>0</v>
      </c>
      <c r="Q11" s="47">
        <f>SUMIFS('Portfolio Allocation'!N$10:N$109,'Portfolio Allocation'!$A$10:$A$109,'Graph Tables'!$D11)</f>
        <v>0</v>
      </c>
      <c r="R11" s="47">
        <f>SUMIFS('Portfolio Allocation'!O$10:O$109,'Portfolio Allocation'!$A$10:$A$109,'Graph Tables'!$D11)</f>
        <v>0</v>
      </c>
      <c r="S11" s="47">
        <f>SUMIFS('Portfolio Allocation'!P$10:P$109,'Portfolio Allocation'!$A$10:$A$109,'Graph Tables'!$D11)</f>
        <v>0</v>
      </c>
      <c r="T11" s="47">
        <f>SUMIFS('Portfolio Allocation'!Q$10:Q$109,'Portfolio Allocation'!$A$10:$A$109,'Graph Tables'!$D11)</f>
        <v>0</v>
      </c>
      <c r="U11" s="47">
        <f>SUMIFS('Portfolio Allocation'!R$10:R$109,'Portfolio Allocation'!$A$10:$A$109,'Graph Tables'!$D11)</f>
        <v>0</v>
      </c>
      <c r="V11" s="47">
        <f>SUMIFS('Portfolio Allocation'!S$10:S$109,'Portfolio Allocation'!$A$10:$A$109,'Graph Tables'!$D11)</f>
        <v>0</v>
      </c>
      <c r="W11" s="47">
        <f>SUMIFS('Portfolio Allocation'!T$10:T$109,'Portfolio Allocation'!$A$10:$A$109,'Graph Tables'!$D11)</f>
        <v>0</v>
      </c>
      <c r="X11" s="47">
        <f>SUMIFS('Portfolio Allocation'!U$10:U$109,'Portfolio Allocation'!$A$10:$A$109,'Graph Tables'!$D11)</f>
        <v>0</v>
      </c>
      <c r="Y11" s="47">
        <f>SUMIFS('Portfolio Allocation'!V$10:V$109,'Portfolio Allocation'!$A$10:$A$109,'Graph Tables'!$D11)</f>
        <v>0</v>
      </c>
      <c r="Z11" s="47">
        <f>SUMIFS('Portfolio Allocation'!W$10:W$109,'Portfolio Allocation'!$A$10:$A$109,'Graph Tables'!$D11)</f>
        <v>0</v>
      </c>
      <c r="AA11" s="47">
        <f>SUMIFS('Portfolio Allocation'!X$10:X$109,'Portfolio Allocation'!$A$10:$A$109,'Graph Tables'!$D11)</f>
        <v>0</v>
      </c>
      <c r="AB11" s="47">
        <f>SUMIFS('Portfolio Allocation'!Y$10:Y$109,'Portfolio Allocation'!$A$10:$A$109,'Graph Tables'!$D11)</f>
        <v>0</v>
      </c>
      <c r="AC11" s="47">
        <f>SUMIFS('Portfolio Allocation'!Z$10:Z$109,'Portfolio Allocation'!$A$10:$A$109,'Graph Tables'!$D11)</f>
        <v>0</v>
      </c>
      <c r="AD11" s="47"/>
      <c r="AE11" s="49">
        <v>10</v>
      </c>
      <c r="AF11" t="str">
        <f t="shared" si="80"/>
        <v xml:space="preserve"> </v>
      </c>
      <c r="AG11" s="45">
        <f t="shared" si="96"/>
        <v>0</v>
      </c>
      <c r="AH11" s="47"/>
      <c r="AI11" s="269">
        <f t="shared" si="81"/>
        <v>1</v>
      </c>
      <c r="AJ11" s="269">
        <f>AI11+COUNTIF(AI$2:$AI11,AI11)-1</f>
        <v>10</v>
      </c>
      <c r="AK11" s="271" t="str">
        <f t="shared" si="2"/>
        <v>Argentina</v>
      </c>
      <c r="AL11" s="71">
        <f t="shared" si="82"/>
        <v>0</v>
      </c>
      <c r="AM11" s="45">
        <f t="shared" si="3"/>
        <v>0</v>
      </c>
      <c r="AN11" s="45">
        <f t="shared" si="4"/>
        <v>0</v>
      </c>
      <c r="AO11" s="45">
        <f t="shared" si="5"/>
        <v>0</v>
      </c>
      <c r="AP11" s="45">
        <f t="shared" si="6"/>
        <v>0</v>
      </c>
      <c r="AQ11" s="45">
        <f t="shared" si="7"/>
        <v>0</v>
      </c>
      <c r="AR11" s="45">
        <f t="shared" si="8"/>
        <v>0</v>
      </c>
      <c r="AS11" s="45">
        <f t="shared" si="9"/>
        <v>0</v>
      </c>
      <c r="AT11" s="45">
        <f t="shared" si="10"/>
        <v>0</v>
      </c>
      <c r="AU11" s="45">
        <f t="shared" si="11"/>
        <v>0</v>
      </c>
      <c r="AV11" s="45">
        <f t="shared" si="12"/>
        <v>0</v>
      </c>
      <c r="AW11" s="45">
        <f t="shared" si="13"/>
        <v>0</v>
      </c>
      <c r="AX11" s="45">
        <f t="shared" si="14"/>
        <v>0</v>
      </c>
      <c r="AY11" s="45">
        <f t="shared" si="15"/>
        <v>0</v>
      </c>
      <c r="AZ11" s="45">
        <f t="shared" si="16"/>
        <v>0</v>
      </c>
      <c r="BA11" s="45">
        <f t="shared" si="17"/>
        <v>0</v>
      </c>
      <c r="BB11" s="45">
        <f t="shared" si="18"/>
        <v>0</v>
      </c>
      <c r="BC11" s="45">
        <f t="shared" si="19"/>
        <v>0</v>
      </c>
      <c r="BD11" s="45">
        <f t="shared" si="20"/>
        <v>0</v>
      </c>
      <c r="BE11" s="45">
        <f t="shared" si="21"/>
        <v>0</v>
      </c>
      <c r="BF11" s="45">
        <f t="shared" si="22"/>
        <v>0</v>
      </c>
      <c r="BG11" s="45">
        <f t="shared" si="23"/>
        <v>0</v>
      </c>
      <c r="BH11" s="45">
        <f t="shared" si="24"/>
        <v>0</v>
      </c>
      <c r="BI11" s="45">
        <f t="shared" si="25"/>
        <v>0</v>
      </c>
      <c r="BJ11" s="45">
        <f t="shared" si="26"/>
        <v>0</v>
      </c>
      <c r="BK11" s="45"/>
      <c r="BL11" s="49">
        <v>10</v>
      </c>
      <c r="BM11">
        <f t="shared" si="83"/>
        <v>0</v>
      </c>
      <c r="BN11" s="45">
        <f t="shared" si="97"/>
        <v>0</v>
      </c>
      <c r="BO11" s="45">
        <f t="shared" si="27"/>
        <v>0</v>
      </c>
      <c r="BP11" s="45">
        <f t="shared" si="28"/>
        <v>0</v>
      </c>
      <c r="BQ11" s="45">
        <f t="shared" si="29"/>
        <v>0</v>
      </c>
      <c r="BR11" s="45">
        <f t="shared" si="30"/>
        <v>0</v>
      </c>
      <c r="BS11" s="45">
        <f t="shared" si="31"/>
        <v>0</v>
      </c>
      <c r="BT11" s="45">
        <f t="shared" si="32"/>
        <v>0</v>
      </c>
      <c r="BU11" s="45">
        <f t="shared" si="33"/>
        <v>0</v>
      </c>
      <c r="BV11" s="45">
        <f t="shared" si="34"/>
        <v>0</v>
      </c>
      <c r="BW11" s="45">
        <f t="shared" si="35"/>
        <v>0</v>
      </c>
      <c r="BX11" s="45">
        <f t="shared" si="36"/>
        <v>0</v>
      </c>
      <c r="BY11" s="45">
        <f t="shared" si="37"/>
        <v>0</v>
      </c>
      <c r="BZ11" s="45">
        <f t="shared" si="38"/>
        <v>0</v>
      </c>
      <c r="CA11" s="45">
        <f t="shared" si="39"/>
        <v>0</v>
      </c>
      <c r="CB11" s="45">
        <f t="shared" si="40"/>
        <v>0</v>
      </c>
      <c r="CC11" s="45">
        <f t="shared" si="41"/>
        <v>0</v>
      </c>
      <c r="CD11" s="45">
        <f t="shared" si="42"/>
        <v>0</v>
      </c>
      <c r="CE11" s="45">
        <f t="shared" si="43"/>
        <v>0</v>
      </c>
      <c r="CF11" s="45">
        <f t="shared" si="44"/>
        <v>0</v>
      </c>
      <c r="CG11" s="45">
        <f t="shared" si="45"/>
        <v>0</v>
      </c>
      <c r="CH11" s="45">
        <f t="shared" si="46"/>
        <v>0</v>
      </c>
      <c r="CI11" s="45">
        <f t="shared" si="47"/>
        <v>0</v>
      </c>
      <c r="CJ11" s="45">
        <f t="shared" si="48"/>
        <v>0</v>
      </c>
      <c r="CK11" s="45">
        <f t="shared" si="49"/>
        <v>0</v>
      </c>
      <c r="CL11" s="45">
        <f t="shared" si="50"/>
        <v>0</v>
      </c>
      <c r="CM11" s="45"/>
      <c r="CN11" s="274">
        <f t="shared" si="84"/>
        <v>0</v>
      </c>
      <c r="CO11" s="274">
        <v>10</v>
      </c>
      <c r="CP11" s="269">
        <f t="shared" si="85"/>
        <v>1</v>
      </c>
      <c r="CQ11" s="269">
        <f>CP11+COUNTIF($CP$2:CP11,CP11)-1</f>
        <v>10</v>
      </c>
      <c r="CR11" s="271" t="str">
        <f t="shared" si="51"/>
        <v>Argentina</v>
      </c>
      <c r="CS11" s="71">
        <f t="shared" si="86"/>
        <v>0</v>
      </c>
      <c r="CT11" s="45">
        <f t="shared" si="52"/>
        <v>0</v>
      </c>
      <c r="CU11" s="45">
        <f t="shared" si="53"/>
        <v>0</v>
      </c>
      <c r="CV11" s="45">
        <f t="shared" si="54"/>
        <v>0</v>
      </c>
      <c r="CW11" s="45">
        <f t="shared" si="55"/>
        <v>0</v>
      </c>
      <c r="CX11" s="45">
        <f t="shared" si="56"/>
        <v>0</v>
      </c>
      <c r="CY11" s="45">
        <f t="shared" si="57"/>
        <v>0</v>
      </c>
      <c r="CZ11" s="45">
        <f t="shared" si="58"/>
        <v>0</v>
      </c>
      <c r="DA11" s="45">
        <f t="shared" si="59"/>
        <v>0</v>
      </c>
      <c r="DB11" s="45">
        <f t="shared" si="60"/>
        <v>0</v>
      </c>
      <c r="DC11" s="45">
        <f t="shared" si="61"/>
        <v>0</v>
      </c>
      <c r="DD11" s="45">
        <f t="shared" si="62"/>
        <v>0</v>
      </c>
      <c r="DE11" s="45">
        <f t="shared" si="63"/>
        <v>0</v>
      </c>
      <c r="DF11" s="45">
        <f t="shared" si="64"/>
        <v>0</v>
      </c>
      <c r="DG11" s="45">
        <f t="shared" si="65"/>
        <v>0</v>
      </c>
      <c r="DH11" s="45">
        <f t="shared" si="66"/>
        <v>0</v>
      </c>
      <c r="DI11" s="45">
        <f t="shared" si="67"/>
        <v>0</v>
      </c>
      <c r="DJ11" s="45">
        <f t="shared" si="68"/>
        <v>0</v>
      </c>
      <c r="DK11" s="45">
        <f t="shared" si="69"/>
        <v>0</v>
      </c>
      <c r="DL11" s="45">
        <f t="shared" si="70"/>
        <v>0</v>
      </c>
      <c r="DM11" s="45">
        <f t="shared" si="71"/>
        <v>0</v>
      </c>
      <c r="DN11" s="45">
        <f t="shared" si="72"/>
        <v>0</v>
      </c>
      <c r="DO11" s="45">
        <f t="shared" si="73"/>
        <v>0</v>
      </c>
      <c r="DP11" s="45">
        <f t="shared" si="74"/>
        <v>0</v>
      </c>
      <c r="DQ11" s="45">
        <f t="shared" si="75"/>
        <v>0</v>
      </c>
      <c r="DS11" s="48">
        <v>10</v>
      </c>
      <c r="DT11" s="49">
        <f t="shared" si="87"/>
        <v>1</v>
      </c>
      <c r="DU11" s="48">
        <f>DT11+COUNTIF(DT$2:$DT11,DT11)-1</f>
        <v>10</v>
      </c>
      <c r="DV11" s="45" t="s">
        <v>964</v>
      </c>
      <c r="DW11" s="45">
        <f>O243</f>
        <v>0</v>
      </c>
      <c r="DY11" s="49">
        <f t="shared" si="88"/>
        <v>1</v>
      </c>
      <c r="DZ11" s="48">
        <f>DY11+COUNTIF(DY$2:$DY11,DY11)-1</f>
        <v>10</v>
      </c>
      <c r="EA11" s="49">
        <v>10</v>
      </c>
      <c r="EB11" t="str">
        <f t="shared" si="89"/>
        <v xml:space="preserve"> </v>
      </c>
      <c r="EC11" s="45">
        <f t="shared" si="90"/>
        <v>0</v>
      </c>
      <c r="EE11" s="288">
        <f t="shared" si="76"/>
        <v>0</v>
      </c>
      <c r="EG11" s="48">
        <v>10</v>
      </c>
      <c r="EH11" s="49">
        <f t="shared" si="91"/>
        <v>1</v>
      </c>
      <c r="EI11" s="48">
        <f>EH11+COUNTIF($EH$2:EH11,EH11)-1</f>
        <v>10</v>
      </c>
      <c r="EJ11" s="45" t="s">
        <v>964</v>
      </c>
      <c r="EK11" s="45">
        <f>$DC$243</f>
        <v>0</v>
      </c>
      <c r="EM11" s="49">
        <f t="shared" si="92"/>
        <v>2</v>
      </c>
      <c r="EN11" s="48">
        <f>EM11+COUNTIF($EM$2:EM11,EM11)-1</f>
        <v>10</v>
      </c>
      <c r="EO11" s="49">
        <v>10</v>
      </c>
      <c r="EP11" t="str">
        <f t="shared" si="93"/>
        <v xml:space="preserve"> </v>
      </c>
      <c r="EQ11" s="45">
        <f t="shared" si="98"/>
        <v>0</v>
      </c>
      <c r="ES11" s="49">
        <v>10</v>
      </c>
      <c r="ET11" t="str">
        <f t="shared" si="77"/>
        <v xml:space="preserve"> </v>
      </c>
      <c r="EU11" s="45">
        <f t="shared" si="94"/>
        <v>0</v>
      </c>
      <c r="EW11" s="48">
        <f t="shared" si="95"/>
        <v>2</v>
      </c>
      <c r="EX11" s="48">
        <f>EW11+COUNTIF($EW$2:EW11,EW11)-1</f>
        <v>10</v>
      </c>
      <c r="EY11" s="48">
        <v>10</v>
      </c>
      <c r="EZ11" s="45">
        <f>'Vehicle Level Data'!B157</f>
        <v>0</v>
      </c>
      <c r="FA11" s="45">
        <f>'Vehicle Level Data'!D157</f>
        <v>0</v>
      </c>
    </row>
    <row r="12" spans="1:174">
      <c r="A12" s="269">
        <v>11</v>
      </c>
      <c r="B12" s="400">
        <f t="shared" si="78"/>
        <v>1</v>
      </c>
      <c r="C12" s="401">
        <f>B12+COUNTIF(B$2:$B12,B12)-1</f>
        <v>11</v>
      </c>
      <c r="D12" s="402" t="str">
        <f>Tables!AI12</f>
        <v>Armenia</v>
      </c>
      <c r="E12" s="403">
        <f t="shared" si="79"/>
        <v>0</v>
      </c>
      <c r="F12" s="47">
        <f>SUMIFS('Portfolio Allocation'!C$10:C$109,'Portfolio Allocation'!$A$10:$A$109,'Graph Tables'!$D12)</f>
        <v>0</v>
      </c>
      <c r="G12" s="47">
        <f>SUMIFS('Portfolio Allocation'!D$10:D$109,'Portfolio Allocation'!$A$10:$A$109,'Graph Tables'!$D12)</f>
        <v>0</v>
      </c>
      <c r="H12" s="47">
        <f>SUMIFS('Portfolio Allocation'!E$10:E$109,'Portfolio Allocation'!$A$10:$A$109,'Graph Tables'!$D12)</f>
        <v>0</v>
      </c>
      <c r="I12" s="47">
        <f>SUMIFS('Portfolio Allocation'!F$10:F$109,'Portfolio Allocation'!$A$10:$A$109,'Graph Tables'!$D12)</f>
        <v>0</v>
      </c>
      <c r="J12" s="47">
        <f>SUMIFS('Portfolio Allocation'!G$10:G$109,'Portfolio Allocation'!$A$10:$A$109,'Graph Tables'!$D12)</f>
        <v>0</v>
      </c>
      <c r="K12" s="47">
        <f>SUMIFS('Portfolio Allocation'!H$10:H$109,'Portfolio Allocation'!$A$10:$A$109,'Graph Tables'!$D12)</f>
        <v>0</v>
      </c>
      <c r="L12" s="47">
        <f>SUMIFS('Portfolio Allocation'!I$10:I$109,'Portfolio Allocation'!$A$10:$A$109,'Graph Tables'!$D12)</f>
        <v>0</v>
      </c>
      <c r="M12" s="47">
        <f>SUMIFS('Portfolio Allocation'!J$10:J$109,'Portfolio Allocation'!$A$10:$A$109,'Graph Tables'!$D12)</f>
        <v>0</v>
      </c>
      <c r="N12" s="47">
        <f>SUMIFS('Portfolio Allocation'!K$10:K$109,'Portfolio Allocation'!$A$10:$A$109,'Graph Tables'!$D12)</f>
        <v>0</v>
      </c>
      <c r="O12" s="47">
        <f>SUMIFS('Portfolio Allocation'!L$10:L$109,'Portfolio Allocation'!$A$10:$A$109,'Graph Tables'!$D12)</f>
        <v>0</v>
      </c>
      <c r="P12" s="47">
        <f>SUMIFS('Portfolio Allocation'!M$10:M$109,'Portfolio Allocation'!$A$10:$A$109,'Graph Tables'!$D12)</f>
        <v>0</v>
      </c>
      <c r="Q12" s="47">
        <f>SUMIFS('Portfolio Allocation'!N$10:N$109,'Portfolio Allocation'!$A$10:$A$109,'Graph Tables'!$D12)</f>
        <v>0</v>
      </c>
      <c r="R12" s="47">
        <f>SUMIFS('Portfolio Allocation'!O$10:O$109,'Portfolio Allocation'!$A$10:$A$109,'Graph Tables'!$D12)</f>
        <v>0</v>
      </c>
      <c r="S12" s="47">
        <f>SUMIFS('Portfolio Allocation'!P$10:P$109,'Portfolio Allocation'!$A$10:$A$109,'Graph Tables'!$D12)</f>
        <v>0</v>
      </c>
      <c r="T12" s="47">
        <f>SUMIFS('Portfolio Allocation'!Q$10:Q$109,'Portfolio Allocation'!$A$10:$A$109,'Graph Tables'!$D12)</f>
        <v>0</v>
      </c>
      <c r="U12" s="47">
        <f>SUMIFS('Portfolio Allocation'!R$10:R$109,'Portfolio Allocation'!$A$10:$A$109,'Graph Tables'!$D12)</f>
        <v>0</v>
      </c>
      <c r="V12" s="47">
        <f>SUMIFS('Portfolio Allocation'!S$10:S$109,'Portfolio Allocation'!$A$10:$A$109,'Graph Tables'!$D12)</f>
        <v>0</v>
      </c>
      <c r="W12" s="47">
        <f>SUMIFS('Portfolio Allocation'!T$10:T$109,'Portfolio Allocation'!$A$10:$A$109,'Graph Tables'!$D12)</f>
        <v>0</v>
      </c>
      <c r="X12" s="47">
        <f>SUMIFS('Portfolio Allocation'!U$10:U$109,'Portfolio Allocation'!$A$10:$A$109,'Graph Tables'!$D12)</f>
        <v>0</v>
      </c>
      <c r="Y12" s="47">
        <f>SUMIFS('Portfolio Allocation'!V$10:V$109,'Portfolio Allocation'!$A$10:$A$109,'Graph Tables'!$D12)</f>
        <v>0</v>
      </c>
      <c r="Z12" s="47">
        <f>SUMIFS('Portfolio Allocation'!W$10:W$109,'Portfolio Allocation'!$A$10:$A$109,'Graph Tables'!$D12)</f>
        <v>0</v>
      </c>
      <c r="AA12" s="47">
        <f>SUMIFS('Portfolio Allocation'!X$10:X$109,'Portfolio Allocation'!$A$10:$A$109,'Graph Tables'!$D12)</f>
        <v>0</v>
      </c>
      <c r="AB12" s="47">
        <f>SUMIFS('Portfolio Allocation'!Y$10:Y$109,'Portfolio Allocation'!$A$10:$A$109,'Graph Tables'!$D12)</f>
        <v>0</v>
      </c>
      <c r="AC12" s="47">
        <f>SUMIFS('Portfolio Allocation'!Z$10:Z$109,'Portfolio Allocation'!$A$10:$A$109,'Graph Tables'!$D12)</f>
        <v>0</v>
      </c>
      <c r="AD12" s="47"/>
      <c r="AE12" s="49">
        <v>11</v>
      </c>
      <c r="AF12" t="str">
        <f t="shared" si="80"/>
        <v xml:space="preserve"> </v>
      </c>
      <c r="AG12" s="45">
        <f t="shared" si="96"/>
        <v>0</v>
      </c>
      <c r="AH12" s="47"/>
      <c r="AI12" s="269">
        <f t="shared" si="81"/>
        <v>1</v>
      </c>
      <c r="AJ12" s="269">
        <f>AI12+COUNTIF(AI$2:$AI12,AI12)-1</f>
        <v>11</v>
      </c>
      <c r="AK12" s="271" t="str">
        <f t="shared" si="2"/>
        <v>Armenia</v>
      </c>
      <c r="AL12" s="71">
        <f t="shared" si="82"/>
        <v>0</v>
      </c>
      <c r="AM12" s="45">
        <f t="shared" si="3"/>
        <v>0</v>
      </c>
      <c r="AN12" s="45">
        <f t="shared" si="4"/>
        <v>0</v>
      </c>
      <c r="AO12" s="45">
        <f t="shared" si="5"/>
        <v>0</v>
      </c>
      <c r="AP12" s="45">
        <f t="shared" si="6"/>
        <v>0</v>
      </c>
      <c r="AQ12" s="45">
        <f t="shared" si="7"/>
        <v>0</v>
      </c>
      <c r="AR12" s="45">
        <f t="shared" si="8"/>
        <v>0</v>
      </c>
      <c r="AS12" s="45">
        <f t="shared" si="9"/>
        <v>0</v>
      </c>
      <c r="AT12" s="45">
        <f t="shared" si="10"/>
        <v>0</v>
      </c>
      <c r="AU12" s="45">
        <f t="shared" si="11"/>
        <v>0</v>
      </c>
      <c r="AV12" s="45">
        <f t="shared" si="12"/>
        <v>0</v>
      </c>
      <c r="AW12" s="45">
        <f t="shared" si="13"/>
        <v>0</v>
      </c>
      <c r="AX12" s="45">
        <f t="shared" si="14"/>
        <v>0</v>
      </c>
      <c r="AY12" s="45">
        <f t="shared" si="15"/>
        <v>0</v>
      </c>
      <c r="AZ12" s="45">
        <f t="shared" si="16"/>
        <v>0</v>
      </c>
      <c r="BA12" s="45">
        <f t="shared" si="17"/>
        <v>0</v>
      </c>
      <c r="BB12" s="45">
        <f t="shared" si="18"/>
        <v>0</v>
      </c>
      <c r="BC12" s="45">
        <f t="shared" si="19"/>
        <v>0</v>
      </c>
      <c r="BD12" s="45">
        <f t="shared" si="20"/>
        <v>0</v>
      </c>
      <c r="BE12" s="45">
        <f t="shared" si="21"/>
        <v>0</v>
      </c>
      <c r="BF12" s="45">
        <f t="shared" si="22"/>
        <v>0</v>
      </c>
      <c r="BG12" s="45">
        <f t="shared" si="23"/>
        <v>0</v>
      </c>
      <c r="BH12" s="45">
        <f t="shared" si="24"/>
        <v>0</v>
      </c>
      <c r="BI12" s="45">
        <f t="shared" si="25"/>
        <v>0</v>
      </c>
      <c r="BJ12" s="45">
        <f t="shared" si="26"/>
        <v>0</v>
      </c>
      <c r="BK12" s="45"/>
      <c r="BL12" s="49">
        <v>11</v>
      </c>
      <c r="BM12">
        <f t="shared" si="83"/>
        <v>0</v>
      </c>
      <c r="BN12" s="45">
        <f t="shared" si="97"/>
        <v>0</v>
      </c>
      <c r="BO12" s="45">
        <f t="shared" si="27"/>
        <v>0</v>
      </c>
      <c r="BP12" s="45">
        <f t="shared" si="28"/>
        <v>0</v>
      </c>
      <c r="BQ12" s="45">
        <f t="shared" si="29"/>
        <v>0</v>
      </c>
      <c r="BR12" s="45">
        <f t="shared" si="30"/>
        <v>0</v>
      </c>
      <c r="BS12" s="45">
        <f t="shared" si="31"/>
        <v>0</v>
      </c>
      <c r="BT12" s="45">
        <f t="shared" si="32"/>
        <v>0</v>
      </c>
      <c r="BU12" s="45">
        <f t="shared" si="33"/>
        <v>0</v>
      </c>
      <c r="BV12" s="45">
        <f t="shared" si="34"/>
        <v>0</v>
      </c>
      <c r="BW12" s="45">
        <f t="shared" si="35"/>
        <v>0</v>
      </c>
      <c r="BX12" s="45">
        <f t="shared" si="36"/>
        <v>0</v>
      </c>
      <c r="BY12" s="45">
        <f t="shared" si="37"/>
        <v>0</v>
      </c>
      <c r="BZ12" s="45">
        <f t="shared" si="38"/>
        <v>0</v>
      </c>
      <c r="CA12" s="45">
        <f t="shared" si="39"/>
        <v>0</v>
      </c>
      <c r="CB12" s="45">
        <f t="shared" si="40"/>
        <v>0</v>
      </c>
      <c r="CC12" s="45">
        <f t="shared" si="41"/>
        <v>0</v>
      </c>
      <c r="CD12" s="45">
        <f t="shared" si="42"/>
        <v>0</v>
      </c>
      <c r="CE12" s="45">
        <f t="shared" si="43"/>
        <v>0</v>
      </c>
      <c r="CF12" s="45">
        <f t="shared" si="44"/>
        <v>0</v>
      </c>
      <c r="CG12" s="45">
        <f t="shared" si="45"/>
        <v>0</v>
      </c>
      <c r="CH12" s="45">
        <f t="shared" si="46"/>
        <v>0</v>
      </c>
      <c r="CI12" s="45">
        <f t="shared" si="47"/>
        <v>0</v>
      </c>
      <c r="CJ12" s="45">
        <f t="shared" si="48"/>
        <v>0</v>
      </c>
      <c r="CK12" s="45">
        <f t="shared" si="49"/>
        <v>0</v>
      </c>
      <c r="CL12" s="45">
        <f t="shared" si="50"/>
        <v>0</v>
      </c>
      <c r="CM12" s="45"/>
      <c r="CN12" s="274">
        <f t="shared" si="84"/>
        <v>0</v>
      </c>
      <c r="CO12" s="274">
        <v>11</v>
      </c>
      <c r="CP12" s="269">
        <f t="shared" si="85"/>
        <v>1</v>
      </c>
      <c r="CQ12" s="269">
        <f>CP12+COUNTIF($CP$2:CP12,CP12)-1</f>
        <v>11</v>
      </c>
      <c r="CR12" s="271" t="str">
        <f t="shared" si="51"/>
        <v>Armenia</v>
      </c>
      <c r="CS12" s="71">
        <f t="shared" si="86"/>
        <v>0</v>
      </c>
      <c r="CT12" s="45">
        <f t="shared" si="52"/>
        <v>0</v>
      </c>
      <c r="CU12" s="45">
        <f t="shared" si="53"/>
        <v>0</v>
      </c>
      <c r="CV12" s="45">
        <f t="shared" si="54"/>
        <v>0</v>
      </c>
      <c r="CW12" s="45">
        <f t="shared" si="55"/>
        <v>0</v>
      </c>
      <c r="CX12" s="45">
        <f t="shared" si="56"/>
        <v>0</v>
      </c>
      <c r="CY12" s="45">
        <f t="shared" si="57"/>
        <v>0</v>
      </c>
      <c r="CZ12" s="45">
        <f t="shared" si="58"/>
        <v>0</v>
      </c>
      <c r="DA12" s="45">
        <f t="shared" si="59"/>
        <v>0</v>
      </c>
      <c r="DB12" s="45">
        <f t="shared" si="60"/>
        <v>0</v>
      </c>
      <c r="DC12" s="45">
        <f t="shared" si="61"/>
        <v>0</v>
      </c>
      <c r="DD12" s="45">
        <f t="shared" si="62"/>
        <v>0</v>
      </c>
      <c r="DE12" s="45">
        <f t="shared" si="63"/>
        <v>0</v>
      </c>
      <c r="DF12" s="45">
        <f t="shared" si="64"/>
        <v>0</v>
      </c>
      <c r="DG12" s="45">
        <f t="shared" si="65"/>
        <v>0</v>
      </c>
      <c r="DH12" s="45">
        <f t="shared" si="66"/>
        <v>0</v>
      </c>
      <c r="DI12" s="45">
        <f t="shared" si="67"/>
        <v>0</v>
      </c>
      <c r="DJ12" s="45">
        <f t="shared" si="68"/>
        <v>0</v>
      </c>
      <c r="DK12" s="45">
        <f t="shared" si="69"/>
        <v>0</v>
      </c>
      <c r="DL12" s="45">
        <f t="shared" si="70"/>
        <v>0</v>
      </c>
      <c r="DM12" s="45">
        <f t="shared" si="71"/>
        <v>0</v>
      </c>
      <c r="DN12" s="45">
        <f t="shared" si="72"/>
        <v>0</v>
      </c>
      <c r="DO12" s="45">
        <f t="shared" si="73"/>
        <v>0</v>
      </c>
      <c r="DP12" s="45">
        <f t="shared" si="74"/>
        <v>0</v>
      </c>
      <c r="DQ12" s="45">
        <f t="shared" si="75"/>
        <v>0</v>
      </c>
      <c r="DS12" s="48">
        <v>11</v>
      </c>
      <c r="DT12" s="49">
        <f t="shared" si="87"/>
        <v>1</v>
      </c>
      <c r="DU12" s="48">
        <f>DT12+COUNTIF(DT$2:$DT12,DT12)-1</f>
        <v>11</v>
      </c>
      <c r="DV12" s="276" t="s">
        <v>1100</v>
      </c>
      <c r="DW12" s="45">
        <f>P243</f>
        <v>0</v>
      </c>
      <c r="DY12" s="49">
        <f t="shared" si="88"/>
        <v>1</v>
      </c>
      <c r="DZ12" s="48">
        <f>DY12+COUNTIF(DY$2:$DY12,DY12)-1</f>
        <v>11</v>
      </c>
      <c r="EA12" s="49">
        <v>11</v>
      </c>
      <c r="EB12" t="str">
        <f t="shared" si="89"/>
        <v xml:space="preserve"> </v>
      </c>
      <c r="EC12" s="45">
        <f t="shared" si="90"/>
        <v>0</v>
      </c>
      <c r="EE12" s="288">
        <f t="shared" si="76"/>
        <v>0</v>
      </c>
      <c r="EG12" s="48">
        <v>11</v>
      </c>
      <c r="EH12" s="49">
        <f t="shared" si="91"/>
        <v>1</v>
      </c>
      <c r="EI12" s="48">
        <f>EH12+COUNTIF($EH$2:EH12,EH12)-1</f>
        <v>11</v>
      </c>
      <c r="EJ12" s="276" t="s">
        <v>1100</v>
      </c>
      <c r="EK12" s="45">
        <f>$DD$243</f>
        <v>0</v>
      </c>
      <c r="EM12" s="49">
        <f t="shared" si="92"/>
        <v>2</v>
      </c>
      <c r="EN12" s="48">
        <f>EM12+COUNTIF($EM$2:EM12,EM12)-1</f>
        <v>11</v>
      </c>
      <c r="EO12" s="49">
        <v>11</v>
      </c>
      <c r="EP12" t="str">
        <f t="shared" si="93"/>
        <v xml:space="preserve"> </v>
      </c>
      <c r="EQ12" s="45">
        <f t="shared" si="98"/>
        <v>0</v>
      </c>
      <c r="FC12" s="59" t="s">
        <v>1085</v>
      </c>
      <c r="FD12" s="46"/>
      <c r="FE12" s="46"/>
      <c r="FF12" s="63">
        <f>LARGE($FJ$12:$FM$12,4)</f>
        <v>1</v>
      </c>
      <c r="FG12" s="63">
        <f>LARGE($FJ$12:$FM$12,3)</f>
        <v>1</v>
      </c>
      <c r="FH12" s="63">
        <f>LARGE($FJ$12:$FM$12,2)</f>
        <v>1</v>
      </c>
      <c r="FI12" s="63">
        <f>LARGE($FJ$12:$FM$12,1)</f>
        <v>1</v>
      </c>
      <c r="FJ12" s="64">
        <f t="shared" ref="FJ12:FM13" si="99">IFERROR(VLOOKUP(FJ14,Period,2,FALSE),1)</f>
        <v>1</v>
      </c>
      <c r="FK12" s="64">
        <f t="shared" si="99"/>
        <v>1</v>
      </c>
      <c r="FL12" s="64">
        <f t="shared" si="99"/>
        <v>1</v>
      </c>
      <c r="FM12" s="64">
        <f t="shared" si="99"/>
        <v>1</v>
      </c>
    </row>
    <row r="13" spans="1:174">
      <c r="A13" s="269">
        <v>12</v>
      </c>
      <c r="B13" s="400">
        <f t="shared" si="78"/>
        <v>1</v>
      </c>
      <c r="C13" s="401">
        <f>B13+COUNTIF(B$2:$B13,B13)-1</f>
        <v>12</v>
      </c>
      <c r="D13" s="402" t="str">
        <f>Tables!AI13</f>
        <v>Aruba</v>
      </c>
      <c r="E13" s="403">
        <f t="shared" si="79"/>
        <v>0</v>
      </c>
      <c r="F13" s="47">
        <f>SUMIFS('Portfolio Allocation'!C$10:C$109,'Portfolio Allocation'!$A$10:$A$109,'Graph Tables'!$D13)</f>
        <v>0</v>
      </c>
      <c r="G13" s="47">
        <f>SUMIFS('Portfolio Allocation'!D$10:D$109,'Portfolio Allocation'!$A$10:$A$109,'Graph Tables'!$D13)</f>
        <v>0</v>
      </c>
      <c r="H13" s="47">
        <f>SUMIFS('Portfolio Allocation'!E$10:E$109,'Portfolio Allocation'!$A$10:$A$109,'Graph Tables'!$D13)</f>
        <v>0</v>
      </c>
      <c r="I13" s="47">
        <f>SUMIFS('Portfolio Allocation'!F$10:F$109,'Portfolio Allocation'!$A$10:$A$109,'Graph Tables'!$D13)</f>
        <v>0</v>
      </c>
      <c r="J13" s="47">
        <f>SUMIFS('Portfolio Allocation'!G$10:G$109,'Portfolio Allocation'!$A$10:$A$109,'Graph Tables'!$D13)</f>
        <v>0</v>
      </c>
      <c r="K13" s="47">
        <f>SUMIFS('Portfolio Allocation'!H$10:H$109,'Portfolio Allocation'!$A$10:$A$109,'Graph Tables'!$D13)</f>
        <v>0</v>
      </c>
      <c r="L13" s="47">
        <f>SUMIFS('Portfolio Allocation'!I$10:I$109,'Portfolio Allocation'!$A$10:$A$109,'Graph Tables'!$D13)</f>
        <v>0</v>
      </c>
      <c r="M13" s="47">
        <f>SUMIFS('Portfolio Allocation'!J$10:J$109,'Portfolio Allocation'!$A$10:$A$109,'Graph Tables'!$D13)</f>
        <v>0</v>
      </c>
      <c r="N13" s="47">
        <f>SUMIFS('Portfolio Allocation'!K$10:K$109,'Portfolio Allocation'!$A$10:$A$109,'Graph Tables'!$D13)</f>
        <v>0</v>
      </c>
      <c r="O13" s="47">
        <f>SUMIFS('Portfolio Allocation'!L$10:L$109,'Portfolio Allocation'!$A$10:$A$109,'Graph Tables'!$D13)</f>
        <v>0</v>
      </c>
      <c r="P13" s="47">
        <f>SUMIFS('Portfolio Allocation'!M$10:M$109,'Portfolio Allocation'!$A$10:$A$109,'Graph Tables'!$D13)</f>
        <v>0</v>
      </c>
      <c r="Q13" s="47">
        <f>SUMIFS('Portfolio Allocation'!N$10:N$109,'Portfolio Allocation'!$A$10:$A$109,'Graph Tables'!$D13)</f>
        <v>0</v>
      </c>
      <c r="R13" s="47">
        <f>SUMIFS('Portfolio Allocation'!O$10:O$109,'Portfolio Allocation'!$A$10:$A$109,'Graph Tables'!$D13)</f>
        <v>0</v>
      </c>
      <c r="S13" s="47">
        <f>SUMIFS('Portfolio Allocation'!P$10:P$109,'Portfolio Allocation'!$A$10:$A$109,'Graph Tables'!$D13)</f>
        <v>0</v>
      </c>
      <c r="T13" s="47">
        <f>SUMIFS('Portfolio Allocation'!Q$10:Q$109,'Portfolio Allocation'!$A$10:$A$109,'Graph Tables'!$D13)</f>
        <v>0</v>
      </c>
      <c r="U13" s="47">
        <f>SUMIFS('Portfolio Allocation'!R$10:R$109,'Portfolio Allocation'!$A$10:$A$109,'Graph Tables'!$D13)</f>
        <v>0</v>
      </c>
      <c r="V13" s="47">
        <f>SUMIFS('Portfolio Allocation'!S$10:S$109,'Portfolio Allocation'!$A$10:$A$109,'Graph Tables'!$D13)</f>
        <v>0</v>
      </c>
      <c r="W13" s="47">
        <f>SUMIFS('Portfolio Allocation'!T$10:T$109,'Portfolio Allocation'!$A$10:$A$109,'Graph Tables'!$D13)</f>
        <v>0</v>
      </c>
      <c r="X13" s="47">
        <f>SUMIFS('Portfolio Allocation'!U$10:U$109,'Portfolio Allocation'!$A$10:$A$109,'Graph Tables'!$D13)</f>
        <v>0</v>
      </c>
      <c r="Y13" s="47">
        <f>SUMIFS('Portfolio Allocation'!V$10:V$109,'Portfolio Allocation'!$A$10:$A$109,'Graph Tables'!$D13)</f>
        <v>0</v>
      </c>
      <c r="Z13" s="47">
        <f>SUMIFS('Portfolio Allocation'!W$10:W$109,'Portfolio Allocation'!$A$10:$A$109,'Graph Tables'!$D13)</f>
        <v>0</v>
      </c>
      <c r="AA13" s="47">
        <f>SUMIFS('Portfolio Allocation'!X$10:X$109,'Portfolio Allocation'!$A$10:$A$109,'Graph Tables'!$D13)</f>
        <v>0</v>
      </c>
      <c r="AB13" s="47">
        <f>SUMIFS('Portfolio Allocation'!Y$10:Y$109,'Portfolio Allocation'!$A$10:$A$109,'Graph Tables'!$D13)</f>
        <v>0</v>
      </c>
      <c r="AC13" s="47">
        <f>SUMIFS('Portfolio Allocation'!Z$10:Z$109,'Portfolio Allocation'!$A$10:$A$109,'Graph Tables'!$D13)</f>
        <v>0</v>
      </c>
      <c r="AD13" s="47"/>
      <c r="AE13" s="49">
        <v>12</v>
      </c>
      <c r="AF13" t="str">
        <f t="shared" si="80"/>
        <v xml:space="preserve"> </v>
      </c>
      <c r="AG13" s="45">
        <f t="shared" si="96"/>
        <v>0</v>
      </c>
      <c r="AH13" s="47"/>
      <c r="AI13" s="269">
        <f t="shared" si="81"/>
        <v>1</v>
      </c>
      <c r="AJ13" s="269">
        <f>AI13+COUNTIF(AI$2:$AI13,AI13)-1</f>
        <v>12</v>
      </c>
      <c r="AK13" s="271" t="str">
        <f t="shared" si="2"/>
        <v>Aruba</v>
      </c>
      <c r="AL13" s="71">
        <f t="shared" si="82"/>
        <v>0</v>
      </c>
      <c r="AM13" s="45">
        <f t="shared" si="3"/>
        <v>0</v>
      </c>
      <c r="AN13" s="45">
        <f t="shared" si="4"/>
        <v>0</v>
      </c>
      <c r="AO13" s="45">
        <f t="shared" si="5"/>
        <v>0</v>
      </c>
      <c r="AP13" s="45">
        <f t="shared" si="6"/>
        <v>0</v>
      </c>
      <c r="AQ13" s="45">
        <f t="shared" si="7"/>
        <v>0</v>
      </c>
      <c r="AR13" s="45">
        <f t="shared" si="8"/>
        <v>0</v>
      </c>
      <c r="AS13" s="45">
        <f t="shared" si="9"/>
        <v>0</v>
      </c>
      <c r="AT13" s="45">
        <f t="shared" si="10"/>
        <v>0</v>
      </c>
      <c r="AU13" s="45">
        <f t="shared" si="11"/>
        <v>0</v>
      </c>
      <c r="AV13" s="45">
        <f t="shared" si="12"/>
        <v>0</v>
      </c>
      <c r="AW13" s="45">
        <f t="shared" si="13"/>
        <v>0</v>
      </c>
      <c r="AX13" s="45">
        <f t="shared" si="14"/>
        <v>0</v>
      </c>
      <c r="AY13" s="45">
        <f t="shared" si="15"/>
        <v>0</v>
      </c>
      <c r="AZ13" s="45">
        <f t="shared" si="16"/>
        <v>0</v>
      </c>
      <c r="BA13" s="45">
        <f t="shared" si="17"/>
        <v>0</v>
      </c>
      <c r="BB13" s="45">
        <f t="shared" si="18"/>
        <v>0</v>
      </c>
      <c r="BC13" s="45">
        <f t="shared" si="19"/>
        <v>0</v>
      </c>
      <c r="BD13" s="45">
        <f t="shared" si="20"/>
        <v>0</v>
      </c>
      <c r="BE13" s="45">
        <f t="shared" si="21"/>
        <v>0</v>
      </c>
      <c r="BF13" s="45">
        <f t="shared" si="22"/>
        <v>0</v>
      </c>
      <c r="BG13" s="45">
        <f t="shared" si="23"/>
        <v>0</v>
      </c>
      <c r="BH13" s="45">
        <f t="shared" si="24"/>
        <v>0</v>
      </c>
      <c r="BI13" s="45">
        <f t="shared" si="25"/>
        <v>0</v>
      </c>
      <c r="BJ13" s="45">
        <f t="shared" si="26"/>
        <v>0</v>
      </c>
      <c r="BK13" s="45"/>
      <c r="BL13" s="49">
        <v>12</v>
      </c>
      <c r="BM13">
        <f t="shared" si="83"/>
        <v>0</v>
      </c>
      <c r="BN13" s="45">
        <f t="shared" si="97"/>
        <v>0</v>
      </c>
      <c r="BO13" s="45">
        <f t="shared" si="27"/>
        <v>0</v>
      </c>
      <c r="BP13" s="45">
        <f t="shared" si="28"/>
        <v>0</v>
      </c>
      <c r="BQ13" s="45">
        <f t="shared" si="29"/>
        <v>0</v>
      </c>
      <c r="BR13" s="45">
        <f t="shared" si="30"/>
        <v>0</v>
      </c>
      <c r="BS13" s="45">
        <f t="shared" si="31"/>
        <v>0</v>
      </c>
      <c r="BT13" s="45">
        <f t="shared" si="32"/>
        <v>0</v>
      </c>
      <c r="BU13" s="45">
        <f t="shared" si="33"/>
        <v>0</v>
      </c>
      <c r="BV13" s="45">
        <f t="shared" si="34"/>
        <v>0</v>
      </c>
      <c r="BW13" s="45">
        <f t="shared" si="35"/>
        <v>0</v>
      </c>
      <c r="BX13" s="45">
        <f t="shared" si="36"/>
        <v>0</v>
      </c>
      <c r="BY13" s="45">
        <f t="shared" si="37"/>
        <v>0</v>
      </c>
      <c r="BZ13" s="45">
        <f t="shared" si="38"/>
        <v>0</v>
      </c>
      <c r="CA13" s="45">
        <f t="shared" si="39"/>
        <v>0</v>
      </c>
      <c r="CB13" s="45">
        <f t="shared" si="40"/>
        <v>0</v>
      </c>
      <c r="CC13" s="45">
        <f t="shared" si="41"/>
        <v>0</v>
      </c>
      <c r="CD13" s="45">
        <f t="shared" si="42"/>
        <v>0</v>
      </c>
      <c r="CE13" s="45">
        <f t="shared" si="43"/>
        <v>0</v>
      </c>
      <c r="CF13" s="45">
        <f t="shared" si="44"/>
        <v>0</v>
      </c>
      <c r="CG13" s="45">
        <f t="shared" si="45"/>
        <v>0</v>
      </c>
      <c r="CH13" s="45">
        <f t="shared" si="46"/>
        <v>0</v>
      </c>
      <c r="CI13" s="45">
        <f t="shared" si="47"/>
        <v>0</v>
      </c>
      <c r="CJ13" s="45">
        <f t="shared" si="48"/>
        <v>0</v>
      </c>
      <c r="CK13" s="45">
        <f t="shared" si="49"/>
        <v>0</v>
      </c>
      <c r="CL13" s="45">
        <f t="shared" si="50"/>
        <v>0</v>
      </c>
      <c r="CM13" s="45"/>
      <c r="CN13" s="274">
        <f t="shared" si="84"/>
        <v>0</v>
      </c>
      <c r="CO13" s="274">
        <v>12</v>
      </c>
      <c r="CP13" s="269">
        <f t="shared" si="85"/>
        <v>1</v>
      </c>
      <c r="CQ13" s="269">
        <f>CP13+COUNTIF($CP$2:CP13,CP13)-1</f>
        <v>12</v>
      </c>
      <c r="CR13" s="271" t="str">
        <f t="shared" si="51"/>
        <v>Aruba</v>
      </c>
      <c r="CS13" s="71">
        <f t="shared" si="86"/>
        <v>0</v>
      </c>
      <c r="CT13" s="45">
        <f t="shared" si="52"/>
        <v>0</v>
      </c>
      <c r="CU13" s="45">
        <f t="shared" si="53"/>
        <v>0</v>
      </c>
      <c r="CV13" s="45">
        <f t="shared" si="54"/>
        <v>0</v>
      </c>
      <c r="CW13" s="45">
        <f t="shared" si="55"/>
        <v>0</v>
      </c>
      <c r="CX13" s="45">
        <f t="shared" si="56"/>
        <v>0</v>
      </c>
      <c r="CY13" s="45">
        <f t="shared" si="57"/>
        <v>0</v>
      </c>
      <c r="CZ13" s="45">
        <f t="shared" si="58"/>
        <v>0</v>
      </c>
      <c r="DA13" s="45">
        <f t="shared" si="59"/>
        <v>0</v>
      </c>
      <c r="DB13" s="45">
        <f t="shared" si="60"/>
        <v>0</v>
      </c>
      <c r="DC13" s="45">
        <f t="shared" si="61"/>
        <v>0</v>
      </c>
      <c r="DD13" s="45">
        <f t="shared" si="62"/>
        <v>0</v>
      </c>
      <c r="DE13" s="45">
        <f t="shared" si="63"/>
        <v>0</v>
      </c>
      <c r="DF13" s="45">
        <f t="shared" si="64"/>
        <v>0</v>
      </c>
      <c r="DG13" s="45">
        <f t="shared" si="65"/>
        <v>0</v>
      </c>
      <c r="DH13" s="45">
        <f t="shared" si="66"/>
        <v>0</v>
      </c>
      <c r="DI13" s="45">
        <f t="shared" si="67"/>
        <v>0</v>
      </c>
      <c r="DJ13" s="45">
        <f t="shared" si="68"/>
        <v>0</v>
      </c>
      <c r="DK13" s="45">
        <f t="shared" si="69"/>
        <v>0</v>
      </c>
      <c r="DL13" s="45">
        <f t="shared" si="70"/>
        <v>0</v>
      </c>
      <c r="DM13" s="45">
        <f t="shared" si="71"/>
        <v>0</v>
      </c>
      <c r="DN13" s="45">
        <f t="shared" si="72"/>
        <v>0</v>
      </c>
      <c r="DO13" s="45">
        <f t="shared" si="73"/>
        <v>0</v>
      </c>
      <c r="DP13" s="45">
        <f t="shared" si="74"/>
        <v>0</v>
      </c>
      <c r="DQ13" s="45">
        <f t="shared" si="75"/>
        <v>0</v>
      </c>
      <c r="DS13" s="48">
        <v>12</v>
      </c>
      <c r="DT13" s="49">
        <f t="shared" si="87"/>
        <v>1</v>
      </c>
      <c r="DU13" s="48">
        <f>DT13+COUNTIF(DT$2:$DT13,DT13)-1</f>
        <v>12</v>
      </c>
      <c r="DV13" s="45" t="s">
        <v>966</v>
      </c>
      <c r="DW13" s="45">
        <f>Q243</f>
        <v>0</v>
      </c>
      <c r="DY13" s="49">
        <f t="shared" si="88"/>
        <v>1</v>
      </c>
      <c r="DZ13" s="48">
        <f>DY13+COUNTIF(DY$2:$DY13,DY13)-1</f>
        <v>12</v>
      </c>
      <c r="EA13" s="49">
        <v>12</v>
      </c>
      <c r="EB13" t="str">
        <f t="shared" si="89"/>
        <v xml:space="preserve"> </v>
      </c>
      <c r="EC13" s="45">
        <f t="shared" si="90"/>
        <v>0</v>
      </c>
      <c r="EE13" s="288">
        <f t="shared" si="76"/>
        <v>0</v>
      </c>
      <c r="EG13" s="48">
        <v>12</v>
      </c>
      <c r="EH13" s="49">
        <f t="shared" si="91"/>
        <v>1</v>
      </c>
      <c r="EI13" s="48">
        <f>EH13+COUNTIF($EH$2:EH13,EH13)-1</f>
        <v>12</v>
      </c>
      <c r="EJ13" s="45" t="s">
        <v>966</v>
      </c>
      <c r="EK13" s="45">
        <f>$DE$243</f>
        <v>0</v>
      </c>
      <c r="EM13" s="49">
        <f t="shared" si="92"/>
        <v>2</v>
      </c>
      <c r="EN13" s="48">
        <f>EM13+COUNTIF($EM$2:EM13,EM13)-1</f>
        <v>12</v>
      </c>
      <c r="EO13" s="49">
        <v>12</v>
      </c>
      <c r="EP13" t="str">
        <f t="shared" si="93"/>
        <v xml:space="preserve"> </v>
      </c>
      <c r="EQ13" s="45">
        <f t="shared" si="98"/>
        <v>0</v>
      </c>
      <c r="ES13" s="67" t="s">
        <v>1101</v>
      </c>
      <c r="ET13" s="272" t="str">
        <f>IF('Vehicle Level Data'!D147=0,"",10-COUNTIFS(FA2:FA11,0))</f>
        <v/>
      </c>
      <c r="FC13" s="59"/>
      <c r="FD13" s="46"/>
      <c r="FE13" s="46"/>
      <c r="FF13" s="63">
        <f>COUNTIF($FJ$14:$FM$14,FF$14)</f>
        <v>0</v>
      </c>
      <c r="FG13" s="63">
        <f>COUNTIF($FJ$14:$FM$14,FG$14)</f>
        <v>0</v>
      </c>
      <c r="FH13" s="63">
        <f>COUNTIF($FJ$14:$FM$14,FH$14)</f>
        <v>0</v>
      </c>
      <c r="FI13" s="63">
        <f>COUNTIF($FJ$14:$FM$14,FI$14)</f>
        <v>0</v>
      </c>
      <c r="FJ13" s="64">
        <f t="shared" si="99"/>
        <v>1</v>
      </c>
      <c r="FK13" s="64">
        <f t="shared" si="99"/>
        <v>1</v>
      </c>
      <c r="FL13" s="64">
        <f t="shared" si="99"/>
        <v>1</v>
      </c>
      <c r="FM13" s="64">
        <f t="shared" si="99"/>
        <v>1</v>
      </c>
    </row>
    <row r="14" spans="1:174">
      <c r="A14" s="269">
        <v>13</v>
      </c>
      <c r="B14" s="400">
        <f t="shared" si="78"/>
        <v>1</v>
      </c>
      <c r="C14" s="401">
        <f>B14+COUNTIF(B$2:$B14,B14)-1</f>
        <v>13</v>
      </c>
      <c r="D14" s="402" t="str">
        <f>Tables!AI14</f>
        <v>Australia</v>
      </c>
      <c r="E14" s="403">
        <f t="shared" si="79"/>
        <v>0</v>
      </c>
      <c r="F14" s="47">
        <f>SUMIFS('Portfolio Allocation'!C$10:C$109,'Portfolio Allocation'!$A$10:$A$109,'Graph Tables'!$D14)</f>
        <v>0</v>
      </c>
      <c r="G14" s="47">
        <f>SUMIFS('Portfolio Allocation'!D$10:D$109,'Portfolio Allocation'!$A$10:$A$109,'Graph Tables'!$D14)</f>
        <v>0</v>
      </c>
      <c r="H14" s="47">
        <f>SUMIFS('Portfolio Allocation'!E$10:E$109,'Portfolio Allocation'!$A$10:$A$109,'Graph Tables'!$D14)</f>
        <v>0</v>
      </c>
      <c r="I14" s="47">
        <f>SUMIFS('Portfolio Allocation'!F$10:F$109,'Portfolio Allocation'!$A$10:$A$109,'Graph Tables'!$D14)</f>
        <v>0</v>
      </c>
      <c r="J14" s="47">
        <f>SUMIFS('Portfolio Allocation'!G$10:G$109,'Portfolio Allocation'!$A$10:$A$109,'Graph Tables'!$D14)</f>
        <v>0</v>
      </c>
      <c r="K14" s="47">
        <f>SUMIFS('Portfolio Allocation'!H$10:H$109,'Portfolio Allocation'!$A$10:$A$109,'Graph Tables'!$D14)</f>
        <v>0</v>
      </c>
      <c r="L14" s="47">
        <f>SUMIFS('Portfolio Allocation'!I$10:I$109,'Portfolio Allocation'!$A$10:$A$109,'Graph Tables'!$D14)</f>
        <v>0</v>
      </c>
      <c r="M14" s="47">
        <f>SUMIFS('Portfolio Allocation'!J$10:J$109,'Portfolio Allocation'!$A$10:$A$109,'Graph Tables'!$D14)</f>
        <v>0</v>
      </c>
      <c r="N14" s="47">
        <f>SUMIFS('Portfolio Allocation'!K$10:K$109,'Portfolio Allocation'!$A$10:$A$109,'Graph Tables'!$D14)</f>
        <v>0</v>
      </c>
      <c r="O14" s="47">
        <f>SUMIFS('Portfolio Allocation'!L$10:L$109,'Portfolio Allocation'!$A$10:$A$109,'Graph Tables'!$D14)</f>
        <v>0</v>
      </c>
      <c r="P14" s="47">
        <f>SUMIFS('Portfolio Allocation'!M$10:M$109,'Portfolio Allocation'!$A$10:$A$109,'Graph Tables'!$D14)</f>
        <v>0</v>
      </c>
      <c r="Q14" s="47">
        <f>SUMIFS('Portfolio Allocation'!N$10:N$109,'Portfolio Allocation'!$A$10:$A$109,'Graph Tables'!$D14)</f>
        <v>0</v>
      </c>
      <c r="R14" s="47">
        <f>SUMIFS('Portfolio Allocation'!O$10:O$109,'Portfolio Allocation'!$A$10:$A$109,'Graph Tables'!$D14)</f>
        <v>0</v>
      </c>
      <c r="S14" s="47">
        <f>SUMIFS('Portfolio Allocation'!P$10:P$109,'Portfolio Allocation'!$A$10:$A$109,'Graph Tables'!$D14)</f>
        <v>0</v>
      </c>
      <c r="T14" s="47">
        <f>SUMIFS('Portfolio Allocation'!Q$10:Q$109,'Portfolio Allocation'!$A$10:$A$109,'Graph Tables'!$D14)</f>
        <v>0</v>
      </c>
      <c r="U14" s="47">
        <f>SUMIFS('Portfolio Allocation'!R$10:R$109,'Portfolio Allocation'!$A$10:$A$109,'Graph Tables'!$D14)</f>
        <v>0</v>
      </c>
      <c r="V14" s="47">
        <f>SUMIFS('Portfolio Allocation'!S$10:S$109,'Portfolio Allocation'!$A$10:$A$109,'Graph Tables'!$D14)</f>
        <v>0</v>
      </c>
      <c r="W14" s="47">
        <f>SUMIFS('Portfolio Allocation'!T$10:T$109,'Portfolio Allocation'!$A$10:$A$109,'Graph Tables'!$D14)</f>
        <v>0</v>
      </c>
      <c r="X14" s="47">
        <f>SUMIFS('Portfolio Allocation'!U$10:U$109,'Portfolio Allocation'!$A$10:$A$109,'Graph Tables'!$D14)</f>
        <v>0</v>
      </c>
      <c r="Y14" s="47">
        <f>SUMIFS('Portfolio Allocation'!V$10:V$109,'Portfolio Allocation'!$A$10:$A$109,'Graph Tables'!$D14)</f>
        <v>0</v>
      </c>
      <c r="Z14" s="47">
        <f>SUMIFS('Portfolio Allocation'!W$10:W$109,'Portfolio Allocation'!$A$10:$A$109,'Graph Tables'!$D14)</f>
        <v>0</v>
      </c>
      <c r="AA14" s="47">
        <f>SUMIFS('Portfolio Allocation'!X$10:X$109,'Portfolio Allocation'!$A$10:$A$109,'Graph Tables'!$D14)</f>
        <v>0</v>
      </c>
      <c r="AB14" s="47">
        <f>SUMIFS('Portfolio Allocation'!Y$10:Y$109,'Portfolio Allocation'!$A$10:$A$109,'Graph Tables'!$D14)</f>
        <v>0</v>
      </c>
      <c r="AC14" s="47">
        <f>SUMIFS('Portfolio Allocation'!Z$10:Z$109,'Portfolio Allocation'!$A$10:$A$109,'Graph Tables'!$D14)</f>
        <v>0</v>
      </c>
      <c r="AD14" s="47"/>
      <c r="AE14" s="49">
        <v>13</v>
      </c>
      <c r="AF14" t="str">
        <f t="shared" si="80"/>
        <v xml:space="preserve"> </v>
      </c>
      <c r="AG14" s="45">
        <f t="shared" si="96"/>
        <v>0</v>
      </c>
      <c r="AH14" s="47"/>
      <c r="AI14" s="269">
        <f t="shared" si="81"/>
        <v>1</v>
      </c>
      <c r="AJ14" s="269">
        <f>AI14+COUNTIF(AI$2:$AI14,AI14)-1</f>
        <v>13</v>
      </c>
      <c r="AK14" s="271" t="str">
        <f t="shared" si="2"/>
        <v>Australia</v>
      </c>
      <c r="AL14" s="71">
        <f t="shared" si="82"/>
        <v>0</v>
      </c>
      <c r="AM14" s="45">
        <f t="shared" si="3"/>
        <v>0</v>
      </c>
      <c r="AN14" s="45">
        <f t="shared" si="4"/>
        <v>0</v>
      </c>
      <c r="AO14" s="45">
        <f t="shared" si="5"/>
        <v>0</v>
      </c>
      <c r="AP14" s="45">
        <f t="shared" si="6"/>
        <v>0</v>
      </c>
      <c r="AQ14" s="45">
        <f t="shared" si="7"/>
        <v>0</v>
      </c>
      <c r="AR14" s="45">
        <f t="shared" si="8"/>
        <v>0</v>
      </c>
      <c r="AS14" s="45">
        <f t="shared" si="9"/>
        <v>0</v>
      </c>
      <c r="AT14" s="45">
        <f t="shared" si="10"/>
        <v>0</v>
      </c>
      <c r="AU14" s="45">
        <f t="shared" si="11"/>
        <v>0</v>
      </c>
      <c r="AV14" s="45">
        <f t="shared" si="12"/>
        <v>0</v>
      </c>
      <c r="AW14" s="45">
        <f t="shared" si="13"/>
        <v>0</v>
      </c>
      <c r="AX14" s="45">
        <f t="shared" si="14"/>
        <v>0</v>
      </c>
      <c r="AY14" s="45">
        <f t="shared" si="15"/>
        <v>0</v>
      </c>
      <c r="AZ14" s="45">
        <f t="shared" si="16"/>
        <v>0</v>
      </c>
      <c r="BA14" s="45">
        <f t="shared" si="17"/>
        <v>0</v>
      </c>
      <c r="BB14" s="45">
        <f t="shared" si="18"/>
        <v>0</v>
      </c>
      <c r="BC14" s="45">
        <f t="shared" si="19"/>
        <v>0</v>
      </c>
      <c r="BD14" s="45">
        <f t="shared" si="20"/>
        <v>0</v>
      </c>
      <c r="BE14" s="45">
        <f t="shared" si="21"/>
        <v>0</v>
      </c>
      <c r="BF14" s="45">
        <f t="shared" si="22"/>
        <v>0</v>
      </c>
      <c r="BG14" s="45">
        <f t="shared" si="23"/>
        <v>0</v>
      </c>
      <c r="BH14" s="45">
        <f t="shared" si="24"/>
        <v>0</v>
      </c>
      <c r="BI14" s="45">
        <f t="shared" si="25"/>
        <v>0</v>
      </c>
      <c r="BJ14" s="45">
        <f t="shared" si="26"/>
        <v>0</v>
      </c>
      <c r="BK14" s="45"/>
      <c r="BL14" s="49">
        <v>13</v>
      </c>
      <c r="BM14">
        <f t="shared" si="83"/>
        <v>0</v>
      </c>
      <c r="BN14" s="45">
        <f t="shared" si="97"/>
        <v>0</v>
      </c>
      <c r="BO14" s="45">
        <f t="shared" si="27"/>
        <v>0</v>
      </c>
      <c r="BP14" s="45">
        <f t="shared" si="28"/>
        <v>0</v>
      </c>
      <c r="BQ14" s="45">
        <f t="shared" si="29"/>
        <v>0</v>
      </c>
      <c r="BR14" s="45">
        <f t="shared" si="30"/>
        <v>0</v>
      </c>
      <c r="BS14" s="45">
        <f t="shared" si="31"/>
        <v>0</v>
      </c>
      <c r="BT14" s="45">
        <f t="shared" si="32"/>
        <v>0</v>
      </c>
      <c r="BU14" s="45">
        <f t="shared" si="33"/>
        <v>0</v>
      </c>
      <c r="BV14" s="45">
        <f t="shared" si="34"/>
        <v>0</v>
      </c>
      <c r="BW14" s="45">
        <f t="shared" si="35"/>
        <v>0</v>
      </c>
      <c r="BX14" s="45">
        <f t="shared" si="36"/>
        <v>0</v>
      </c>
      <c r="BY14" s="45">
        <f t="shared" si="37"/>
        <v>0</v>
      </c>
      <c r="BZ14" s="45">
        <f t="shared" si="38"/>
        <v>0</v>
      </c>
      <c r="CA14" s="45">
        <f t="shared" si="39"/>
        <v>0</v>
      </c>
      <c r="CB14" s="45">
        <f t="shared" si="40"/>
        <v>0</v>
      </c>
      <c r="CC14" s="45">
        <f t="shared" si="41"/>
        <v>0</v>
      </c>
      <c r="CD14" s="45">
        <f t="shared" si="42"/>
        <v>0</v>
      </c>
      <c r="CE14" s="45">
        <f t="shared" si="43"/>
        <v>0</v>
      </c>
      <c r="CF14" s="45">
        <f t="shared" si="44"/>
        <v>0</v>
      </c>
      <c r="CG14" s="45">
        <f t="shared" si="45"/>
        <v>0</v>
      </c>
      <c r="CH14" s="45">
        <f t="shared" si="46"/>
        <v>0</v>
      </c>
      <c r="CI14" s="45">
        <f t="shared" si="47"/>
        <v>0</v>
      </c>
      <c r="CJ14" s="45">
        <f t="shared" si="48"/>
        <v>0</v>
      </c>
      <c r="CK14" s="45">
        <f t="shared" si="49"/>
        <v>0</v>
      </c>
      <c r="CL14" s="45">
        <f t="shared" si="50"/>
        <v>0</v>
      </c>
      <c r="CM14" s="45"/>
      <c r="CN14" s="274">
        <f t="shared" si="84"/>
        <v>0</v>
      </c>
      <c r="CO14" s="274">
        <v>13</v>
      </c>
      <c r="CP14" s="269">
        <f t="shared" si="85"/>
        <v>1</v>
      </c>
      <c r="CQ14" s="269">
        <f>CP14+COUNTIF($CP$2:CP14,CP14)-1</f>
        <v>13</v>
      </c>
      <c r="CR14" s="271" t="str">
        <f t="shared" si="51"/>
        <v>Australia</v>
      </c>
      <c r="CS14" s="71">
        <f t="shared" si="86"/>
        <v>0</v>
      </c>
      <c r="CT14" s="45">
        <f t="shared" si="52"/>
        <v>0</v>
      </c>
      <c r="CU14" s="45">
        <f t="shared" si="53"/>
        <v>0</v>
      </c>
      <c r="CV14" s="45">
        <f t="shared" si="54"/>
        <v>0</v>
      </c>
      <c r="CW14" s="45">
        <f t="shared" si="55"/>
        <v>0</v>
      </c>
      <c r="CX14" s="45">
        <f t="shared" si="56"/>
        <v>0</v>
      </c>
      <c r="CY14" s="45">
        <f t="shared" si="57"/>
        <v>0</v>
      </c>
      <c r="CZ14" s="45">
        <f t="shared" si="58"/>
        <v>0</v>
      </c>
      <c r="DA14" s="45">
        <f t="shared" si="59"/>
        <v>0</v>
      </c>
      <c r="DB14" s="45">
        <f t="shared" si="60"/>
        <v>0</v>
      </c>
      <c r="DC14" s="45">
        <f t="shared" si="61"/>
        <v>0</v>
      </c>
      <c r="DD14" s="45">
        <f t="shared" si="62"/>
        <v>0</v>
      </c>
      <c r="DE14" s="45">
        <f t="shared" si="63"/>
        <v>0</v>
      </c>
      <c r="DF14" s="45">
        <f t="shared" si="64"/>
        <v>0</v>
      </c>
      <c r="DG14" s="45">
        <f t="shared" si="65"/>
        <v>0</v>
      </c>
      <c r="DH14" s="45">
        <f t="shared" si="66"/>
        <v>0</v>
      </c>
      <c r="DI14" s="45">
        <f t="shared" si="67"/>
        <v>0</v>
      </c>
      <c r="DJ14" s="45">
        <f t="shared" si="68"/>
        <v>0</v>
      </c>
      <c r="DK14" s="45">
        <f t="shared" si="69"/>
        <v>0</v>
      </c>
      <c r="DL14" s="45">
        <f t="shared" si="70"/>
        <v>0</v>
      </c>
      <c r="DM14" s="45">
        <f t="shared" si="71"/>
        <v>0</v>
      </c>
      <c r="DN14" s="45">
        <f t="shared" si="72"/>
        <v>0</v>
      </c>
      <c r="DO14" s="45">
        <f t="shared" si="73"/>
        <v>0</v>
      </c>
      <c r="DP14" s="45">
        <f t="shared" si="74"/>
        <v>0</v>
      </c>
      <c r="DQ14" s="45">
        <f t="shared" si="75"/>
        <v>0</v>
      </c>
      <c r="DS14" s="48">
        <v>13</v>
      </c>
      <c r="DT14" s="49">
        <f t="shared" si="87"/>
        <v>1</v>
      </c>
      <c r="DU14" s="48">
        <f>DT14+COUNTIF(DT$2:$DT14,DT14)-1</f>
        <v>13</v>
      </c>
      <c r="DV14" s="45" t="s">
        <v>967</v>
      </c>
      <c r="DW14" s="45">
        <f>R243</f>
        <v>0</v>
      </c>
      <c r="DY14" s="49">
        <f t="shared" si="88"/>
        <v>1</v>
      </c>
      <c r="DZ14" s="48">
        <f>DY14+COUNTIF(DY$2:$DY14,DY14)-1</f>
        <v>13</v>
      </c>
      <c r="EA14" s="49">
        <v>13</v>
      </c>
      <c r="EB14" t="str">
        <f t="shared" si="89"/>
        <v xml:space="preserve"> </v>
      </c>
      <c r="EC14" s="45">
        <f t="shared" si="90"/>
        <v>0</v>
      </c>
      <c r="EE14" s="288">
        <f t="shared" si="76"/>
        <v>0</v>
      </c>
      <c r="EG14" s="48">
        <v>13</v>
      </c>
      <c r="EH14" s="49">
        <f t="shared" si="91"/>
        <v>1</v>
      </c>
      <c r="EI14" s="48">
        <f>EH14+COUNTIF($EH$2:EH14,EH14)-1</f>
        <v>13</v>
      </c>
      <c r="EJ14" s="45" t="s">
        <v>967</v>
      </c>
      <c r="EK14" s="45">
        <f>$DF$243</f>
        <v>0</v>
      </c>
      <c r="EM14" s="49">
        <f t="shared" si="92"/>
        <v>2</v>
      </c>
      <c r="EN14" s="48">
        <f>EM14+COUNTIF($EM$2:EM14,EM14)-1</f>
        <v>13</v>
      </c>
      <c r="EO14" s="49">
        <v>13</v>
      </c>
      <c r="EP14" t="str">
        <f t="shared" si="93"/>
        <v xml:space="preserve"> </v>
      </c>
      <c r="EQ14" s="45">
        <f t="shared" si="98"/>
        <v>0</v>
      </c>
      <c r="ES14" s="67" t="s">
        <v>1102</v>
      </c>
      <c r="ET14" s="272">
        <f>ROUND(IF('Vehicle Level Data'!D147=0,0,SUM(EU2:EU11)*100),0)</f>
        <v>0</v>
      </c>
      <c r="FC14" s="46" t="s">
        <v>1103</v>
      </c>
      <c r="FD14" s="46" t="s">
        <v>1088</v>
      </c>
      <c r="FE14" s="46"/>
      <c r="FF14" s="54" t="str">
        <f>VLOOKUP(FF12,PeriodNr,3,FALSE)</f>
        <v>Not reported</v>
      </c>
      <c r="FG14" s="54" t="str">
        <f>VLOOKUP(FG12,PeriodNr,3,FALSE)</f>
        <v>Not reported</v>
      </c>
      <c r="FH14" s="54" t="str">
        <f>VLOOKUP(FH12,PeriodNr,3,FALSE)</f>
        <v>Not reported</v>
      </c>
      <c r="FI14" s="54" t="str">
        <f>VLOOKUP(FI12,PeriodNr,3,FALSE)</f>
        <v>Not reported</v>
      </c>
      <c r="FJ14" s="54" t="str">
        <f>CONCATENATE(Overview!C$11," ",Overview!C$10)</f>
        <v xml:space="preserve"> </v>
      </c>
      <c r="FK14" s="54" t="str">
        <f>CONCATENATE(Overview!D$11," ",Overview!D$10)</f>
        <v xml:space="preserve"> </v>
      </c>
      <c r="FL14" s="54" t="str">
        <f>CONCATENATE(Overview!E$11," ",Overview!E$10)</f>
        <v xml:space="preserve"> </v>
      </c>
      <c r="FM14" s="54" t="str">
        <f>CONCATENATE(Overview!F$11," ",Overview!F$10)</f>
        <v xml:space="preserve"> </v>
      </c>
    </row>
    <row r="15" spans="1:174">
      <c r="A15" s="269">
        <v>14</v>
      </c>
      <c r="B15" s="400">
        <f t="shared" si="78"/>
        <v>1</v>
      </c>
      <c r="C15" s="401">
        <f>B15+COUNTIF(B$2:$B15,B15)-1</f>
        <v>14</v>
      </c>
      <c r="D15" s="402" t="str">
        <f>Tables!AI15</f>
        <v>Austria</v>
      </c>
      <c r="E15" s="403">
        <f t="shared" si="79"/>
        <v>0</v>
      </c>
      <c r="F15" s="47">
        <f>SUMIFS('Portfolio Allocation'!C$10:C$109,'Portfolio Allocation'!$A$10:$A$109,'Graph Tables'!$D15)</f>
        <v>0</v>
      </c>
      <c r="G15" s="47">
        <f>SUMIFS('Portfolio Allocation'!D$10:D$109,'Portfolio Allocation'!$A$10:$A$109,'Graph Tables'!$D15)</f>
        <v>0</v>
      </c>
      <c r="H15" s="47">
        <f>SUMIFS('Portfolio Allocation'!E$10:E$109,'Portfolio Allocation'!$A$10:$A$109,'Graph Tables'!$D15)</f>
        <v>0</v>
      </c>
      <c r="I15" s="47">
        <f>SUMIFS('Portfolio Allocation'!F$10:F$109,'Portfolio Allocation'!$A$10:$A$109,'Graph Tables'!$D15)</f>
        <v>0</v>
      </c>
      <c r="J15" s="47">
        <f>SUMIFS('Portfolio Allocation'!G$10:G$109,'Portfolio Allocation'!$A$10:$A$109,'Graph Tables'!$D15)</f>
        <v>0</v>
      </c>
      <c r="K15" s="47">
        <f>SUMIFS('Portfolio Allocation'!H$10:H$109,'Portfolio Allocation'!$A$10:$A$109,'Graph Tables'!$D15)</f>
        <v>0</v>
      </c>
      <c r="L15" s="47">
        <f>SUMIFS('Portfolio Allocation'!I$10:I$109,'Portfolio Allocation'!$A$10:$A$109,'Graph Tables'!$D15)</f>
        <v>0</v>
      </c>
      <c r="M15" s="47">
        <f>SUMIFS('Portfolio Allocation'!J$10:J$109,'Portfolio Allocation'!$A$10:$A$109,'Graph Tables'!$D15)</f>
        <v>0</v>
      </c>
      <c r="N15" s="47">
        <f>SUMIFS('Portfolio Allocation'!K$10:K$109,'Portfolio Allocation'!$A$10:$A$109,'Graph Tables'!$D15)</f>
        <v>0</v>
      </c>
      <c r="O15" s="47">
        <f>SUMIFS('Portfolio Allocation'!L$10:L$109,'Portfolio Allocation'!$A$10:$A$109,'Graph Tables'!$D15)</f>
        <v>0</v>
      </c>
      <c r="P15" s="47">
        <f>SUMIFS('Portfolio Allocation'!M$10:M$109,'Portfolio Allocation'!$A$10:$A$109,'Graph Tables'!$D15)</f>
        <v>0</v>
      </c>
      <c r="Q15" s="47">
        <f>SUMIFS('Portfolio Allocation'!N$10:N$109,'Portfolio Allocation'!$A$10:$A$109,'Graph Tables'!$D15)</f>
        <v>0</v>
      </c>
      <c r="R15" s="47">
        <f>SUMIFS('Portfolio Allocation'!O$10:O$109,'Portfolio Allocation'!$A$10:$A$109,'Graph Tables'!$D15)</f>
        <v>0</v>
      </c>
      <c r="S15" s="47">
        <f>SUMIFS('Portfolio Allocation'!P$10:P$109,'Portfolio Allocation'!$A$10:$A$109,'Graph Tables'!$D15)</f>
        <v>0</v>
      </c>
      <c r="T15" s="47">
        <f>SUMIFS('Portfolio Allocation'!Q$10:Q$109,'Portfolio Allocation'!$A$10:$A$109,'Graph Tables'!$D15)</f>
        <v>0</v>
      </c>
      <c r="U15" s="47">
        <f>SUMIFS('Portfolio Allocation'!R$10:R$109,'Portfolio Allocation'!$A$10:$A$109,'Graph Tables'!$D15)</f>
        <v>0</v>
      </c>
      <c r="V15" s="47">
        <f>SUMIFS('Portfolio Allocation'!S$10:S$109,'Portfolio Allocation'!$A$10:$A$109,'Graph Tables'!$D15)</f>
        <v>0</v>
      </c>
      <c r="W15" s="47">
        <f>SUMIFS('Portfolio Allocation'!T$10:T$109,'Portfolio Allocation'!$A$10:$A$109,'Graph Tables'!$D15)</f>
        <v>0</v>
      </c>
      <c r="X15" s="47">
        <f>SUMIFS('Portfolio Allocation'!U$10:U$109,'Portfolio Allocation'!$A$10:$A$109,'Graph Tables'!$D15)</f>
        <v>0</v>
      </c>
      <c r="Y15" s="47">
        <f>SUMIFS('Portfolio Allocation'!V$10:V$109,'Portfolio Allocation'!$A$10:$A$109,'Graph Tables'!$D15)</f>
        <v>0</v>
      </c>
      <c r="Z15" s="47">
        <f>SUMIFS('Portfolio Allocation'!W$10:W$109,'Portfolio Allocation'!$A$10:$A$109,'Graph Tables'!$D15)</f>
        <v>0</v>
      </c>
      <c r="AA15" s="47">
        <f>SUMIFS('Portfolio Allocation'!X$10:X$109,'Portfolio Allocation'!$A$10:$A$109,'Graph Tables'!$D15)</f>
        <v>0</v>
      </c>
      <c r="AB15" s="47">
        <f>SUMIFS('Portfolio Allocation'!Y$10:Y$109,'Portfolio Allocation'!$A$10:$A$109,'Graph Tables'!$D15)</f>
        <v>0</v>
      </c>
      <c r="AC15" s="47">
        <f>SUMIFS('Portfolio Allocation'!Z$10:Z$109,'Portfolio Allocation'!$A$10:$A$109,'Graph Tables'!$D15)</f>
        <v>0</v>
      </c>
      <c r="AD15" s="47"/>
      <c r="AE15" s="49">
        <v>14</v>
      </c>
      <c r="AF15" t="str">
        <f t="shared" si="80"/>
        <v xml:space="preserve"> </v>
      </c>
      <c r="AG15" s="45">
        <f t="shared" si="96"/>
        <v>0</v>
      </c>
      <c r="AH15" s="47"/>
      <c r="AI15" s="269">
        <f t="shared" si="81"/>
        <v>1</v>
      </c>
      <c r="AJ15" s="269">
        <f>AI15+COUNTIF(AI$2:$AI15,AI15)-1</f>
        <v>14</v>
      </c>
      <c r="AK15" s="271" t="str">
        <f t="shared" si="2"/>
        <v>Austria</v>
      </c>
      <c r="AL15" s="71">
        <f t="shared" si="82"/>
        <v>0</v>
      </c>
      <c r="AM15" s="45">
        <f t="shared" si="3"/>
        <v>0</v>
      </c>
      <c r="AN15" s="45">
        <f t="shared" si="4"/>
        <v>0</v>
      </c>
      <c r="AO15" s="45">
        <f t="shared" si="5"/>
        <v>0</v>
      </c>
      <c r="AP15" s="45">
        <f t="shared" si="6"/>
        <v>0</v>
      </c>
      <c r="AQ15" s="45">
        <f t="shared" si="7"/>
        <v>0</v>
      </c>
      <c r="AR15" s="45">
        <f t="shared" si="8"/>
        <v>0</v>
      </c>
      <c r="AS15" s="45">
        <f t="shared" si="9"/>
        <v>0</v>
      </c>
      <c r="AT15" s="45">
        <f t="shared" si="10"/>
        <v>0</v>
      </c>
      <c r="AU15" s="45">
        <f t="shared" si="11"/>
        <v>0</v>
      </c>
      <c r="AV15" s="45">
        <f t="shared" si="12"/>
        <v>0</v>
      </c>
      <c r="AW15" s="45">
        <f t="shared" si="13"/>
        <v>0</v>
      </c>
      <c r="AX15" s="45">
        <f t="shared" si="14"/>
        <v>0</v>
      </c>
      <c r="AY15" s="45">
        <f t="shared" si="15"/>
        <v>0</v>
      </c>
      <c r="AZ15" s="45">
        <f t="shared" si="16"/>
        <v>0</v>
      </c>
      <c r="BA15" s="45">
        <f t="shared" si="17"/>
        <v>0</v>
      </c>
      <c r="BB15" s="45">
        <f t="shared" si="18"/>
        <v>0</v>
      </c>
      <c r="BC15" s="45">
        <f t="shared" si="19"/>
        <v>0</v>
      </c>
      <c r="BD15" s="45">
        <f t="shared" si="20"/>
        <v>0</v>
      </c>
      <c r="BE15" s="45">
        <f t="shared" si="21"/>
        <v>0</v>
      </c>
      <c r="BF15" s="45">
        <f t="shared" si="22"/>
        <v>0</v>
      </c>
      <c r="BG15" s="45">
        <f t="shared" si="23"/>
        <v>0</v>
      </c>
      <c r="BH15" s="45">
        <f t="shared" si="24"/>
        <v>0</v>
      </c>
      <c r="BI15" s="45">
        <f t="shared" si="25"/>
        <v>0</v>
      </c>
      <c r="BJ15" s="45">
        <f t="shared" si="26"/>
        <v>0</v>
      </c>
      <c r="BK15" s="45"/>
      <c r="BL15" s="49">
        <v>14</v>
      </c>
      <c r="BM15">
        <f t="shared" si="83"/>
        <v>0</v>
      </c>
      <c r="BN15" s="45">
        <f t="shared" si="97"/>
        <v>0</v>
      </c>
      <c r="BO15" s="45">
        <f t="shared" si="27"/>
        <v>0</v>
      </c>
      <c r="BP15" s="45">
        <f t="shared" si="28"/>
        <v>0</v>
      </c>
      <c r="BQ15" s="45">
        <f t="shared" si="29"/>
        <v>0</v>
      </c>
      <c r="BR15" s="45">
        <f t="shared" si="30"/>
        <v>0</v>
      </c>
      <c r="BS15" s="45">
        <f t="shared" si="31"/>
        <v>0</v>
      </c>
      <c r="BT15" s="45">
        <f t="shared" si="32"/>
        <v>0</v>
      </c>
      <c r="BU15" s="45">
        <f t="shared" si="33"/>
        <v>0</v>
      </c>
      <c r="BV15" s="45">
        <f t="shared" si="34"/>
        <v>0</v>
      </c>
      <c r="BW15" s="45">
        <f t="shared" si="35"/>
        <v>0</v>
      </c>
      <c r="BX15" s="45">
        <f t="shared" si="36"/>
        <v>0</v>
      </c>
      <c r="BY15" s="45">
        <f t="shared" si="37"/>
        <v>0</v>
      </c>
      <c r="BZ15" s="45">
        <f t="shared" si="38"/>
        <v>0</v>
      </c>
      <c r="CA15" s="45">
        <f t="shared" si="39"/>
        <v>0</v>
      </c>
      <c r="CB15" s="45">
        <f t="shared" si="40"/>
        <v>0</v>
      </c>
      <c r="CC15" s="45">
        <f t="shared" si="41"/>
        <v>0</v>
      </c>
      <c r="CD15" s="45">
        <f t="shared" si="42"/>
        <v>0</v>
      </c>
      <c r="CE15" s="45">
        <f t="shared" si="43"/>
        <v>0</v>
      </c>
      <c r="CF15" s="45">
        <f t="shared" si="44"/>
        <v>0</v>
      </c>
      <c r="CG15" s="45">
        <f t="shared" si="45"/>
        <v>0</v>
      </c>
      <c r="CH15" s="45">
        <f t="shared" si="46"/>
        <v>0</v>
      </c>
      <c r="CI15" s="45">
        <f t="shared" si="47"/>
        <v>0</v>
      </c>
      <c r="CJ15" s="45">
        <f t="shared" si="48"/>
        <v>0</v>
      </c>
      <c r="CK15" s="45">
        <f t="shared" si="49"/>
        <v>0</v>
      </c>
      <c r="CL15" s="45">
        <f t="shared" si="50"/>
        <v>0</v>
      </c>
      <c r="CM15" s="45"/>
      <c r="CN15" s="274">
        <f t="shared" si="84"/>
        <v>0</v>
      </c>
      <c r="CO15" s="274">
        <v>14</v>
      </c>
      <c r="CP15" s="269">
        <f t="shared" si="85"/>
        <v>1</v>
      </c>
      <c r="CQ15" s="269">
        <f>CP15+COUNTIF($CP$2:CP15,CP15)-1</f>
        <v>14</v>
      </c>
      <c r="CR15" s="271" t="str">
        <f t="shared" si="51"/>
        <v>Austria</v>
      </c>
      <c r="CS15" s="71">
        <f t="shared" si="86"/>
        <v>0</v>
      </c>
      <c r="CT15" s="45">
        <f t="shared" si="52"/>
        <v>0</v>
      </c>
      <c r="CU15" s="45">
        <f t="shared" si="53"/>
        <v>0</v>
      </c>
      <c r="CV15" s="45">
        <f t="shared" si="54"/>
        <v>0</v>
      </c>
      <c r="CW15" s="45">
        <f t="shared" si="55"/>
        <v>0</v>
      </c>
      <c r="CX15" s="45">
        <f t="shared" si="56"/>
        <v>0</v>
      </c>
      <c r="CY15" s="45">
        <f t="shared" si="57"/>
        <v>0</v>
      </c>
      <c r="CZ15" s="45">
        <f t="shared" si="58"/>
        <v>0</v>
      </c>
      <c r="DA15" s="45">
        <f t="shared" si="59"/>
        <v>0</v>
      </c>
      <c r="DB15" s="45">
        <f t="shared" si="60"/>
        <v>0</v>
      </c>
      <c r="DC15" s="45">
        <f t="shared" si="61"/>
        <v>0</v>
      </c>
      <c r="DD15" s="45">
        <f t="shared" si="62"/>
        <v>0</v>
      </c>
      <c r="DE15" s="45">
        <f t="shared" si="63"/>
        <v>0</v>
      </c>
      <c r="DF15" s="45">
        <f t="shared" si="64"/>
        <v>0</v>
      </c>
      <c r="DG15" s="45">
        <f t="shared" si="65"/>
        <v>0</v>
      </c>
      <c r="DH15" s="45">
        <f t="shared" si="66"/>
        <v>0</v>
      </c>
      <c r="DI15" s="45">
        <f t="shared" si="67"/>
        <v>0</v>
      </c>
      <c r="DJ15" s="45">
        <f t="shared" si="68"/>
        <v>0</v>
      </c>
      <c r="DK15" s="45">
        <f t="shared" si="69"/>
        <v>0</v>
      </c>
      <c r="DL15" s="45">
        <f t="shared" si="70"/>
        <v>0</v>
      </c>
      <c r="DM15" s="45">
        <f t="shared" si="71"/>
        <v>0</v>
      </c>
      <c r="DN15" s="45">
        <f t="shared" si="72"/>
        <v>0</v>
      </c>
      <c r="DO15" s="45">
        <f t="shared" si="73"/>
        <v>0</v>
      </c>
      <c r="DP15" s="45">
        <f t="shared" si="74"/>
        <v>0</v>
      </c>
      <c r="DQ15" s="45">
        <f t="shared" si="75"/>
        <v>0</v>
      </c>
      <c r="DS15" s="48">
        <v>14</v>
      </c>
      <c r="DT15" s="49">
        <f t="shared" si="87"/>
        <v>1</v>
      </c>
      <c r="DU15" s="48">
        <f>DT15+COUNTIF(DT$2:$DT15,DT15)-1</f>
        <v>14</v>
      </c>
      <c r="DV15" s="45" t="s">
        <v>968</v>
      </c>
      <c r="DW15" s="45">
        <f>S243</f>
        <v>0</v>
      </c>
      <c r="DY15" s="49">
        <f t="shared" si="88"/>
        <v>1</v>
      </c>
      <c r="DZ15" s="48">
        <f>DY15+COUNTIF(DY$2:$DY15,DY15)-1</f>
        <v>14</v>
      </c>
      <c r="EA15" s="49">
        <v>14</v>
      </c>
      <c r="EB15" t="str">
        <f t="shared" si="89"/>
        <v xml:space="preserve"> </v>
      </c>
      <c r="EC15" s="45">
        <f t="shared" si="90"/>
        <v>0</v>
      </c>
      <c r="EE15" s="288">
        <f t="shared" si="76"/>
        <v>0</v>
      </c>
      <c r="EG15" s="48">
        <v>14</v>
      </c>
      <c r="EH15" s="49">
        <f t="shared" si="91"/>
        <v>1</v>
      </c>
      <c r="EI15" s="48">
        <f>EH15+COUNTIF($EH$2:EH15,EH15)-1</f>
        <v>14</v>
      </c>
      <c r="EJ15" s="45" t="s">
        <v>968</v>
      </c>
      <c r="EK15" s="45">
        <f>$DG$243</f>
        <v>0</v>
      </c>
      <c r="EM15" s="49">
        <f t="shared" si="92"/>
        <v>2</v>
      </c>
      <c r="EN15" s="48">
        <f>EM15+COUNTIF($EM$2:EM15,EM15)-1</f>
        <v>14</v>
      </c>
      <c r="EO15" s="49">
        <v>14</v>
      </c>
      <c r="EP15" t="str">
        <f t="shared" si="93"/>
        <v xml:space="preserve"> </v>
      </c>
      <c r="EQ15" s="45">
        <f t="shared" si="98"/>
        <v>0</v>
      </c>
      <c r="ES15" s="67" t="s">
        <v>1104</v>
      </c>
      <c r="ET15" s="277">
        <f>IF('Vehicle Level Data'!D147=0,100,ROUND(100-(SUM(EU2:EU11)*100),2))</f>
        <v>100</v>
      </c>
      <c r="FC15" s="65" t="s">
        <v>275</v>
      </c>
      <c r="FD15" s="1" t="str">
        <f>INDEX(Overview!$B:$B,MATCH($FC15,Overview!$A:$A,0))</f>
        <v>Net Operating Income (NOI)</v>
      </c>
      <c r="FE15" s="65" t="s">
        <v>1105</v>
      </c>
      <c r="FF15" s="50" t="e">
        <f>IF(FF13=0,NA(),IF(FF$12=1,FG15,SUMIF($FJ$12:$FM$12,FF$12,$FJ15:$FM15))/IF(FF13&gt;0,FF13,1))</f>
        <v>#N/A</v>
      </c>
      <c r="FG15" s="50" t="e">
        <f>IF(FG13=0,NA(),IF(FG$12=1,FH15,SUMIF($FJ$12:$FM$12,FG$12,$FJ15:$FM15))/IF(FG13&gt;0,FG13,1))</f>
        <v>#N/A</v>
      </c>
      <c r="FH15" s="50" t="e">
        <f>IF(FH13=0,NA(),IF(FH$12=1,FI15,SUMIF($FJ$12:$FM$12,FH$12,$FJ15:$FM15))/IF(FH13&gt;0,FH13,1))</f>
        <v>#N/A</v>
      </c>
      <c r="FI15" s="50" t="e">
        <f>IF(FI13=0,NA(),IF(FI$12=1,0,SUMIF($FJ$12:$FM$12,FI$12,$FJ15:$FM15))/IF(FI13&gt;0,FI13,1))</f>
        <v>#N/A</v>
      </c>
      <c r="FJ15" s="389">
        <f>INDEX(Overview!C:C,MATCH($FC15,Overview!$A:$A,0))/VLOOKUP($FC$18,Divide,4,FALSE)</f>
        <v>0</v>
      </c>
      <c r="FK15" s="389">
        <f>INDEX(Overview!D:D,MATCH($FC15,Overview!$A:$A,0))/VLOOKUP($FC$18,Divide,4,FALSE)</f>
        <v>0</v>
      </c>
      <c r="FL15" s="389">
        <f>INDEX(Overview!E:E,MATCH($FC15,Overview!$A:$A,0))/VLOOKUP($FC$18,Divide,4,FALSE)</f>
        <v>0</v>
      </c>
      <c r="FM15" s="389">
        <f>INDEX(Overview!F:F,MATCH($FC15,Overview!$A:$A,0))/VLOOKUP($FC$18,Divide,4,FALSE)</f>
        <v>0</v>
      </c>
    </row>
    <row r="16" spans="1:174" ht="15" customHeight="1">
      <c r="A16" s="269">
        <v>15</v>
      </c>
      <c r="B16" s="400">
        <f t="shared" si="78"/>
        <v>1</v>
      </c>
      <c r="C16" s="401">
        <f>B16+COUNTIF(B$2:$B16,B16)-1</f>
        <v>15</v>
      </c>
      <c r="D16" s="402" t="str">
        <f>Tables!AI16</f>
        <v>Azerbaijan</v>
      </c>
      <c r="E16" s="403">
        <f t="shared" si="79"/>
        <v>0</v>
      </c>
      <c r="F16" s="47">
        <f>SUMIFS('Portfolio Allocation'!C$10:C$109,'Portfolio Allocation'!$A$10:$A$109,'Graph Tables'!$D16)</f>
        <v>0</v>
      </c>
      <c r="G16" s="47">
        <f>SUMIFS('Portfolio Allocation'!D$10:D$109,'Portfolio Allocation'!$A$10:$A$109,'Graph Tables'!$D16)</f>
        <v>0</v>
      </c>
      <c r="H16" s="47">
        <f>SUMIFS('Portfolio Allocation'!E$10:E$109,'Portfolio Allocation'!$A$10:$A$109,'Graph Tables'!$D16)</f>
        <v>0</v>
      </c>
      <c r="I16" s="47">
        <f>SUMIFS('Portfolio Allocation'!F$10:F$109,'Portfolio Allocation'!$A$10:$A$109,'Graph Tables'!$D16)</f>
        <v>0</v>
      </c>
      <c r="J16" s="47">
        <f>SUMIFS('Portfolio Allocation'!G$10:G$109,'Portfolio Allocation'!$A$10:$A$109,'Graph Tables'!$D16)</f>
        <v>0</v>
      </c>
      <c r="K16" s="47">
        <f>SUMIFS('Portfolio Allocation'!H$10:H$109,'Portfolio Allocation'!$A$10:$A$109,'Graph Tables'!$D16)</f>
        <v>0</v>
      </c>
      <c r="L16" s="47">
        <f>SUMIFS('Portfolio Allocation'!I$10:I$109,'Portfolio Allocation'!$A$10:$A$109,'Graph Tables'!$D16)</f>
        <v>0</v>
      </c>
      <c r="M16" s="47">
        <f>SUMIFS('Portfolio Allocation'!J$10:J$109,'Portfolio Allocation'!$A$10:$A$109,'Graph Tables'!$D16)</f>
        <v>0</v>
      </c>
      <c r="N16" s="47">
        <f>SUMIFS('Portfolio Allocation'!K$10:K$109,'Portfolio Allocation'!$A$10:$A$109,'Graph Tables'!$D16)</f>
        <v>0</v>
      </c>
      <c r="O16" s="47">
        <f>SUMIFS('Portfolio Allocation'!L$10:L$109,'Portfolio Allocation'!$A$10:$A$109,'Graph Tables'!$D16)</f>
        <v>0</v>
      </c>
      <c r="P16" s="47">
        <f>SUMIFS('Portfolio Allocation'!M$10:M$109,'Portfolio Allocation'!$A$10:$A$109,'Graph Tables'!$D16)</f>
        <v>0</v>
      </c>
      <c r="Q16" s="47">
        <f>SUMIFS('Portfolio Allocation'!N$10:N$109,'Portfolio Allocation'!$A$10:$A$109,'Graph Tables'!$D16)</f>
        <v>0</v>
      </c>
      <c r="R16" s="47">
        <f>SUMIFS('Portfolio Allocation'!O$10:O$109,'Portfolio Allocation'!$A$10:$A$109,'Graph Tables'!$D16)</f>
        <v>0</v>
      </c>
      <c r="S16" s="47">
        <f>SUMIFS('Portfolio Allocation'!P$10:P$109,'Portfolio Allocation'!$A$10:$A$109,'Graph Tables'!$D16)</f>
        <v>0</v>
      </c>
      <c r="T16" s="47">
        <f>SUMIFS('Portfolio Allocation'!Q$10:Q$109,'Portfolio Allocation'!$A$10:$A$109,'Graph Tables'!$D16)</f>
        <v>0</v>
      </c>
      <c r="U16" s="47">
        <f>SUMIFS('Portfolio Allocation'!R$10:R$109,'Portfolio Allocation'!$A$10:$A$109,'Graph Tables'!$D16)</f>
        <v>0</v>
      </c>
      <c r="V16" s="47">
        <f>SUMIFS('Portfolio Allocation'!S$10:S$109,'Portfolio Allocation'!$A$10:$A$109,'Graph Tables'!$D16)</f>
        <v>0</v>
      </c>
      <c r="W16" s="47">
        <f>SUMIFS('Portfolio Allocation'!T$10:T$109,'Portfolio Allocation'!$A$10:$A$109,'Graph Tables'!$D16)</f>
        <v>0</v>
      </c>
      <c r="X16" s="47">
        <f>SUMIFS('Portfolio Allocation'!U$10:U$109,'Portfolio Allocation'!$A$10:$A$109,'Graph Tables'!$D16)</f>
        <v>0</v>
      </c>
      <c r="Y16" s="47">
        <f>SUMIFS('Portfolio Allocation'!V$10:V$109,'Portfolio Allocation'!$A$10:$A$109,'Graph Tables'!$D16)</f>
        <v>0</v>
      </c>
      <c r="Z16" s="47">
        <f>SUMIFS('Portfolio Allocation'!W$10:W$109,'Portfolio Allocation'!$A$10:$A$109,'Graph Tables'!$D16)</f>
        <v>0</v>
      </c>
      <c r="AA16" s="47">
        <f>SUMIFS('Portfolio Allocation'!X$10:X$109,'Portfolio Allocation'!$A$10:$A$109,'Graph Tables'!$D16)</f>
        <v>0</v>
      </c>
      <c r="AB16" s="47">
        <f>SUMIFS('Portfolio Allocation'!Y$10:Y$109,'Portfolio Allocation'!$A$10:$A$109,'Graph Tables'!$D16)</f>
        <v>0</v>
      </c>
      <c r="AC16" s="47">
        <f>SUMIFS('Portfolio Allocation'!Z$10:Z$109,'Portfolio Allocation'!$A$10:$A$109,'Graph Tables'!$D16)</f>
        <v>0</v>
      </c>
      <c r="AD16" s="47"/>
      <c r="AE16" s="49">
        <v>15</v>
      </c>
      <c r="AF16" t="str">
        <f t="shared" si="80"/>
        <v xml:space="preserve"> </v>
      </c>
      <c r="AG16" s="45">
        <f t="shared" si="96"/>
        <v>0</v>
      </c>
      <c r="AH16" s="47"/>
      <c r="AI16" s="269">
        <f t="shared" si="81"/>
        <v>1</v>
      </c>
      <c r="AJ16" s="269">
        <f>AI16+COUNTIF(AI$2:$AI16,AI16)-1</f>
        <v>15</v>
      </c>
      <c r="AK16" s="271" t="str">
        <f t="shared" si="2"/>
        <v>Azerbaijan</v>
      </c>
      <c r="AL16" s="71">
        <f t="shared" si="82"/>
        <v>0</v>
      </c>
      <c r="AM16" s="45">
        <f t="shared" si="3"/>
        <v>0</v>
      </c>
      <c r="AN16" s="45">
        <f t="shared" si="4"/>
        <v>0</v>
      </c>
      <c r="AO16" s="45">
        <f t="shared" si="5"/>
        <v>0</v>
      </c>
      <c r="AP16" s="45">
        <f t="shared" si="6"/>
        <v>0</v>
      </c>
      <c r="AQ16" s="45">
        <f t="shared" si="7"/>
        <v>0</v>
      </c>
      <c r="AR16" s="45">
        <f t="shared" si="8"/>
        <v>0</v>
      </c>
      <c r="AS16" s="45">
        <f t="shared" si="9"/>
        <v>0</v>
      </c>
      <c r="AT16" s="45">
        <f t="shared" si="10"/>
        <v>0</v>
      </c>
      <c r="AU16" s="45">
        <f t="shared" si="11"/>
        <v>0</v>
      </c>
      <c r="AV16" s="45">
        <f t="shared" si="12"/>
        <v>0</v>
      </c>
      <c r="AW16" s="45">
        <f t="shared" si="13"/>
        <v>0</v>
      </c>
      <c r="AX16" s="45">
        <f t="shared" si="14"/>
        <v>0</v>
      </c>
      <c r="AY16" s="45">
        <f t="shared" si="15"/>
        <v>0</v>
      </c>
      <c r="AZ16" s="45">
        <f t="shared" si="16"/>
        <v>0</v>
      </c>
      <c r="BA16" s="45">
        <f t="shared" si="17"/>
        <v>0</v>
      </c>
      <c r="BB16" s="45">
        <f t="shared" si="18"/>
        <v>0</v>
      </c>
      <c r="BC16" s="45">
        <f t="shared" si="19"/>
        <v>0</v>
      </c>
      <c r="BD16" s="45">
        <f t="shared" si="20"/>
        <v>0</v>
      </c>
      <c r="BE16" s="45">
        <f t="shared" si="21"/>
        <v>0</v>
      </c>
      <c r="BF16" s="45">
        <f t="shared" si="22"/>
        <v>0</v>
      </c>
      <c r="BG16" s="45">
        <f t="shared" si="23"/>
        <v>0</v>
      </c>
      <c r="BH16" s="45">
        <f t="shared" si="24"/>
        <v>0</v>
      </c>
      <c r="BI16" s="45">
        <f t="shared" si="25"/>
        <v>0</v>
      </c>
      <c r="BJ16" s="45">
        <f t="shared" si="26"/>
        <v>0</v>
      </c>
      <c r="BK16" s="45"/>
      <c r="BL16" s="49">
        <v>15</v>
      </c>
      <c r="BM16">
        <f t="shared" si="83"/>
        <v>0</v>
      </c>
      <c r="BN16" s="45">
        <f t="shared" si="97"/>
        <v>0</v>
      </c>
      <c r="BO16" s="45">
        <f t="shared" si="27"/>
        <v>0</v>
      </c>
      <c r="BP16" s="45">
        <f t="shared" si="28"/>
        <v>0</v>
      </c>
      <c r="BQ16" s="45">
        <f t="shared" si="29"/>
        <v>0</v>
      </c>
      <c r="BR16" s="45">
        <f t="shared" si="30"/>
        <v>0</v>
      </c>
      <c r="BS16" s="45">
        <f t="shared" si="31"/>
        <v>0</v>
      </c>
      <c r="BT16" s="45">
        <f t="shared" si="32"/>
        <v>0</v>
      </c>
      <c r="BU16" s="45">
        <f t="shared" si="33"/>
        <v>0</v>
      </c>
      <c r="BV16" s="45">
        <f t="shared" si="34"/>
        <v>0</v>
      </c>
      <c r="BW16" s="45">
        <f t="shared" si="35"/>
        <v>0</v>
      </c>
      <c r="BX16" s="45">
        <f t="shared" si="36"/>
        <v>0</v>
      </c>
      <c r="BY16" s="45">
        <f t="shared" si="37"/>
        <v>0</v>
      </c>
      <c r="BZ16" s="45">
        <f t="shared" si="38"/>
        <v>0</v>
      </c>
      <c r="CA16" s="45">
        <f t="shared" si="39"/>
        <v>0</v>
      </c>
      <c r="CB16" s="45">
        <f t="shared" si="40"/>
        <v>0</v>
      </c>
      <c r="CC16" s="45">
        <f t="shared" si="41"/>
        <v>0</v>
      </c>
      <c r="CD16" s="45">
        <f t="shared" si="42"/>
        <v>0</v>
      </c>
      <c r="CE16" s="45">
        <f t="shared" si="43"/>
        <v>0</v>
      </c>
      <c r="CF16" s="45">
        <f t="shared" si="44"/>
        <v>0</v>
      </c>
      <c r="CG16" s="45">
        <f t="shared" si="45"/>
        <v>0</v>
      </c>
      <c r="CH16" s="45">
        <f t="shared" si="46"/>
        <v>0</v>
      </c>
      <c r="CI16" s="45">
        <f t="shared" si="47"/>
        <v>0</v>
      </c>
      <c r="CJ16" s="45">
        <f t="shared" si="48"/>
        <v>0</v>
      </c>
      <c r="CK16" s="45">
        <f t="shared" si="49"/>
        <v>0</v>
      </c>
      <c r="CL16" s="45">
        <f t="shared" si="50"/>
        <v>0</v>
      </c>
      <c r="CM16" s="45"/>
      <c r="CN16" s="274">
        <f t="shared" si="84"/>
        <v>0</v>
      </c>
      <c r="CO16" s="274">
        <v>15</v>
      </c>
      <c r="CP16" s="269">
        <f t="shared" si="85"/>
        <v>1</v>
      </c>
      <c r="CQ16" s="269">
        <f>CP16+COUNTIF($CP$2:CP16,CP16)-1</f>
        <v>15</v>
      </c>
      <c r="CR16" s="271" t="str">
        <f t="shared" si="51"/>
        <v>Azerbaijan</v>
      </c>
      <c r="CS16" s="71">
        <f t="shared" si="86"/>
        <v>0</v>
      </c>
      <c r="CT16" s="45">
        <f t="shared" si="52"/>
        <v>0</v>
      </c>
      <c r="CU16" s="45">
        <f t="shared" si="53"/>
        <v>0</v>
      </c>
      <c r="CV16" s="45">
        <f t="shared" si="54"/>
        <v>0</v>
      </c>
      <c r="CW16" s="45">
        <f t="shared" si="55"/>
        <v>0</v>
      </c>
      <c r="CX16" s="45">
        <f t="shared" si="56"/>
        <v>0</v>
      </c>
      <c r="CY16" s="45">
        <f t="shared" si="57"/>
        <v>0</v>
      </c>
      <c r="CZ16" s="45">
        <f t="shared" si="58"/>
        <v>0</v>
      </c>
      <c r="DA16" s="45">
        <f t="shared" si="59"/>
        <v>0</v>
      </c>
      <c r="DB16" s="45">
        <f t="shared" si="60"/>
        <v>0</v>
      </c>
      <c r="DC16" s="45">
        <f t="shared" si="61"/>
        <v>0</v>
      </c>
      <c r="DD16" s="45">
        <f t="shared" si="62"/>
        <v>0</v>
      </c>
      <c r="DE16" s="45">
        <f t="shared" si="63"/>
        <v>0</v>
      </c>
      <c r="DF16" s="45">
        <f t="shared" si="64"/>
        <v>0</v>
      </c>
      <c r="DG16" s="45">
        <f t="shared" si="65"/>
        <v>0</v>
      </c>
      <c r="DH16" s="45">
        <f t="shared" si="66"/>
        <v>0</v>
      </c>
      <c r="DI16" s="45">
        <f t="shared" si="67"/>
        <v>0</v>
      </c>
      <c r="DJ16" s="45">
        <f t="shared" si="68"/>
        <v>0</v>
      </c>
      <c r="DK16" s="45">
        <f t="shared" si="69"/>
        <v>0</v>
      </c>
      <c r="DL16" s="45">
        <f t="shared" si="70"/>
        <v>0</v>
      </c>
      <c r="DM16" s="45">
        <f t="shared" si="71"/>
        <v>0</v>
      </c>
      <c r="DN16" s="45">
        <f t="shared" si="72"/>
        <v>0</v>
      </c>
      <c r="DO16" s="45">
        <f t="shared" si="73"/>
        <v>0</v>
      </c>
      <c r="DP16" s="45">
        <f t="shared" si="74"/>
        <v>0</v>
      </c>
      <c r="DQ16" s="45">
        <f t="shared" si="75"/>
        <v>0</v>
      </c>
      <c r="DS16" s="48">
        <v>15</v>
      </c>
      <c r="DT16" s="49">
        <f t="shared" si="87"/>
        <v>1</v>
      </c>
      <c r="DU16" s="48">
        <f>DT16+COUNTIF(DT$2:$DT16,DT16)-1</f>
        <v>15</v>
      </c>
      <c r="DV16" s="276" t="s">
        <v>969</v>
      </c>
      <c r="DW16" s="45">
        <f>T243</f>
        <v>0</v>
      </c>
      <c r="DY16" s="49">
        <f t="shared" si="88"/>
        <v>1</v>
      </c>
      <c r="DZ16" s="48">
        <f>DY16+COUNTIF(DY$2:$DY16,DY16)-1</f>
        <v>15</v>
      </c>
      <c r="EA16" s="49">
        <v>15</v>
      </c>
      <c r="EB16" t="str">
        <f t="shared" si="89"/>
        <v xml:space="preserve"> </v>
      </c>
      <c r="EC16" s="45">
        <f t="shared" si="90"/>
        <v>0</v>
      </c>
      <c r="EE16" s="288">
        <f t="shared" si="76"/>
        <v>0</v>
      </c>
      <c r="EG16" s="48">
        <v>15</v>
      </c>
      <c r="EH16" s="49">
        <f t="shared" si="91"/>
        <v>1</v>
      </c>
      <c r="EI16" s="48">
        <f>EH16+COUNTIF($EH$2:EH16,EH16)-1</f>
        <v>15</v>
      </c>
      <c r="EJ16" s="276" t="s">
        <v>969</v>
      </c>
      <c r="EK16" s="45">
        <f>$DH$243</f>
        <v>0</v>
      </c>
      <c r="EM16" s="49">
        <f t="shared" si="92"/>
        <v>2</v>
      </c>
      <c r="EN16" s="48">
        <f>EM16+COUNTIF($EM$2:EM16,EM16)-1</f>
        <v>15</v>
      </c>
      <c r="EO16" s="49">
        <v>15</v>
      </c>
      <c r="EP16" t="str">
        <f t="shared" si="93"/>
        <v xml:space="preserve"> </v>
      </c>
      <c r="EQ16" s="45">
        <f t="shared" si="98"/>
        <v>0</v>
      </c>
      <c r="ES16" s="67" t="s">
        <v>1106</v>
      </c>
      <c r="ET16" t="str">
        <f>IF('Vehicle Level Data'!D147=0,"Top tenants and percentages have not been specified yet.",CONCATENATE(IF(ET13=1,"This ","These "),ET13,IF(ET13=1," tenant"," tenants"),IF(ET13=1," represents "," represent "),ET14,"% of gross rental income."))</f>
        <v>Top tenants and percentages have not been specified yet.</v>
      </c>
      <c r="FC16" s="65" t="s">
        <v>490</v>
      </c>
      <c r="FD16" s="1" t="str">
        <f>INDEX(Overview!$B:$B,MATCH($FC16,Overview!$A:$A,0))</f>
        <v>Occupancy (based on leasable area)</v>
      </c>
      <c r="FE16" s="65" t="s">
        <v>1107</v>
      </c>
      <c r="FF16" s="60" t="e">
        <f>IF(FF13=0,NA(),IF(FF$12=1,FG16,SUMIF($FJ$12:$FM$12,FF$12,$FJ16:$FM16))/IF(FF13&gt;0,FF13,1))</f>
        <v>#N/A</v>
      </c>
      <c r="FG16" s="60" t="e">
        <f>IF(FG13=0,NA(),IF(FG$12=1,FH16,SUMIF($FJ$12:$FM$12,FG$12,$FJ16:$FM16))/IF(FG13&gt;0,FG13,1))</f>
        <v>#N/A</v>
      </c>
      <c r="FH16" s="60" t="e">
        <f>IF(FH13=0,NA(),IF(FH$12=1,FI16,SUMIF($FJ$12:$FM$12,FH$12,$FJ16:$FM16))/IF(FH13&gt;0,FH13,1))</f>
        <v>#N/A</v>
      </c>
      <c r="FI16" s="60" t="e">
        <f>IF(FI13=0,NA(),IF(FI$12=1,0,SUMIF($FJ$12:$FM$12,FI$12,$FJ16:$FM16))/IF(FI13&gt;0,FI13,1))</f>
        <v>#N/A</v>
      </c>
      <c r="FJ16" s="71" t="str">
        <f>INDEX(Overview!C:C,MATCH($FC16,Overview!$A:$A,0))</f>
        <v/>
      </c>
      <c r="FK16" s="71">
        <f>INDEX(Overview!D:D,MATCH($FC16,Overview!$A:$A,0))</f>
        <v>0</v>
      </c>
      <c r="FL16" s="71">
        <f>INDEX(Overview!E:E,MATCH($FC16,Overview!$A:$A,0))</f>
        <v>0</v>
      </c>
      <c r="FM16" s="71">
        <f>INDEX(Overview!F:F,MATCH($FC16,Overview!$A:$A,0))</f>
        <v>0</v>
      </c>
    </row>
    <row r="17" spans="1:169">
      <c r="A17" s="269">
        <v>16</v>
      </c>
      <c r="B17" s="400">
        <f t="shared" si="78"/>
        <v>1</v>
      </c>
      <c r="C17" s="401">
        <f>B17+COUNTIF(B$2:$B17,B17)-1</f>
        <v>16</v>
      </c>
      <c r="D17" s="402" t="str">
        <f>Tables!AI17</f>
        <v>Bahamas</v>
      </c>
      <c r="E17" s="403">
        <f t="shared" si="79"/>
        <v>0</v>
      </c>
      <c r="F17" s="47">
        <f>SUMIFS('Portfolio Allocation'!C$10:C$109,'Portfolio Allocation'!$A$10:$A$109,'Graph Tables'!$D17)</f>
        <v>0</v>
      </c>
      <c r="G17" s="47">
        <f>SUMIFS('Portfolio Allocation'!D$10:D$109,'Portfolio Allocation'!$A$10:$A$109,'Graph Tables'!$D17)</f>
        <v>0</v>
      </c>
      <c r="H17" s="47">
        <f>SUMIFS('Portfolio Allocation'!E$10:E$109,'Portfolio Allocation'!$A$10:$A$109,'Graph Tables'!$D17)</f>
        <v>0</v>
      </c>
      <c r="I17" s="47">
        <f>SUMIFS('Portfolio Allocation'!F$10:F$109,'Portfolio Allocation'!$A$10:$A$109,'Graph Tables'!$D17)</f>
        <v>0</v>
      </c>
      <c r="J17" s="47">
        <f>SUMIFS('Portfolio Allocation'!G$10:G$109,'Portfolio Allocation'!$A$10:$A$109,'Graph Tables'!$D17)</f>
        <v>0</v>
      </c>
      <c r="K17" s="47">
        <f>SUMIFS('Portfolio Allocation'!H$10:H$109,'Portfolio Allocation'!$A$10:$A$109,'Graph Tables'!$D17)</f>
        <v>0</v>
      </c>
      <c r="L17" s="47">
        <f>SUMIFS('Portfolio Allocation'!I$10:I$109,'Portfolio Allocation'!$A$10:$A$109,'Graph Tables'!$D17)</f>
        <v>0</v>
      </c>
      <c r="M17" s="47">
        <f>SUMIFS('Portfolio Allocation'!J$10:J$109,'Portfolio Allocation'!$A$10:$A$109,'Graph Tables'!$D17)</f>
        <v>0</v>
      </c>
      <c r="N17" s="47">
        <f>SUMIFS('Portfolio Allocation'!K$10:K$109,'Portfolio Allocation'!$A$10:$A$109,'Graph Tables'!$D17)</f>
        <v>0</v>
      </c>
      <c r="O17" s="47">
        <f>SUMIFS('Portfolio Allocation'!L$10:L$109,'Portfolio Allocation'!$A$10:$A$109,'Graph Tables'!$D17)</f>
        <v>0</v>
      </c>
      <c r="P17" s="47">
        <f>SUMIFS('Portfolio Allocation'!M$10:M$109,'Portfolio Allocation'!$A$10:$A$109,'Graph Tables'!$D17)</f>
        <v>0</v>
      </c>
      <c r="Q17" s="47">
        <f>SUMIFS('Portfolio Allocation'!N$10:N$109,'Portfolio Allocation'!$A$10:$A$109,'Graph Tables'!$D17)</f>
        <v>0</v>
      </c>
      <c r="R17" s="47">
        <f>SUMIFS('Portfolio Allocation'!O$10:O$109,'Portfolio Allocation'!$A$10:$A$109,'Graph Tables'!$D17)</f>
        <v>0</v>
      </c>
      <c r="S17" s="47">
        <f>SUMIFS('Portfolio Allocation'!P$10:P$109,'Portfolio Allocation'!$A$10:$A$109,'Graph Tables'!$D17)</f>
        <v>0</v>
      </c>
      <c r="T17" s="47">
        <f>SUMIFS('Portfolio Allocation'!Q$10:Q$109,'Portfolio Allocation'!$A$10:$A$109,'Graph Tables'!$D17)</f>
        <v>0</v>
      </c>
      <c r="U17" s="47">
        <f>SUMIFS('Portfolio Allocation'!R$10:R$109,'Portfolio Allocation'!$A$10:$A$109,'Graph Tables'!$D17)</f>
        <v>0</v>
      </c>
      <c r="V17" s="47">
        <f>SUMIFS('Portfolio Allocation'!S$10:S$109,'Portfolio Allocation'!$A$10:$A$109,'Graph Tables'!$D17)</f>
        <v>0</v>
      </c>
      <c r="W17" s="47">
        <f>SUMIFS('Portfolio Allocation'!T$10:T$109,'Portfolio Allocation'!$A$10:$A$109,'Graph Tables'!$D17)</f>
        <v>0</v>
      </c>
      <c r="X17" s="47">
        <f>SUMIFS('Portfolio Allocation'!U$10:U$109,'Portfolio Allocation'!$A$10:$A$109,'Graph Tables'!$D17)</f>
        <v>0</v>
      </c>
      <c r="Y17" s="47">
        <f>SUMIFS('Portfolio Allocation'!V$10:V$109,'Portfolio Allocation'!$A$10:$A$109,'Graph Tables'!$D17)</f>
        <v>0</v>
      </c>
      <c r="Z17" s="47">
        <f>SUMIFS('Portfolio Allocation'!W$10:W$109,'Portfolio Allocation'!$A$10:$A$109,'Graph Tables'!$D17)</f>
        <v>0</v>
      </c>
      <c r="AA17" s="47">
        <f>SUMIFS('Portfolio Allocation'!X$10:X$109,'Portfolio Allocation'!$A$10:$A$109,'Graph Tables'!$D17)</f>
        <v>0</v>
      </c>
      <c r="AB17" s="47">
        <f>SUMIFS('Portfolio Allocation'!Y$10:Y$109,'Portfolio Allocation'!$A$10:$A$109,'Graph Tables'!$D17)</f>
        <v>0</v>
      </c>
      <c r="AC17" s="47">
        <f>SUMIFS('Portfolio Allocation'!Z$10:Z$109,'Portfolio Allocation'!$A$10:$A$109,'Graph Tables'!$D17)</f>
        <v>0</v>
      </c>
      <c r="AD17" s="47"/>
      <c r="AE17" s="49">
        <v>16</v>
      </c>
      <c r="AF17" t="str">
        <f t="shared" si="80"/>
        <v xml:space="preserve"> </v>
      </c>
      <c r="AG17" s="45">
        <f t="shared" si="96"/>
        <v>0</v>
      </c>
      <c r="AH17" s="47"/>
      <c r="AI17" s="269">
        <f t="shared" si="81"/>
        <v>1</v>
      </c>
      <c r="AJ17" s="269">
        <f>AI17+COUNTIF(AI$2:$AI17,AI17)-1</f>
        <v>16</v>
      </c>
      <c r="AK17" s="271" t="str">
        <f t="shared" si="2"/>
        <v>Bahamas</v>
      </c>
      <c r="AL17" s="71">
        <f t="shared" si="82"/>
        <v>0</v>
      </c>
      <c r="AM17" s="45">
        <f t="shared" si="3"/>
        <v>0</v>
      </c>
      <c r="AN17" s="45">
        <f t="shared" si="4"/>
        <v>0</v>
      </c>
      <c r="AO17" s="45">
        <f t="shared" si="5"/>
        <v>0</v>
      </c>
      <c r="AP17" s="45">
        <f t="shared" si="6"/>
        <v>0</v>
      </c>
      <c r="AQ17" s="45">
        <f t="shared" si="7"/>
        <v>0</v>
      </c>
      <c r="AR17" s="45">
        <f t="shared" si="8"/>
        <v>0</v>
      </c>
      <c r="AS17" s="45">
        <f t="shared" si="9"/>
        <v>0</v>
      </c>
      <c r="AT17" s="45">
        <f t="shared" si="10"/>
        <v>0</v>
      </c>
      <c r="AU17" s="45">
        <f t="shared" si="11"/>
        <v>0</v>
      </c>
      <c r="AV17" s="45">
        <f t="shared" si="12"/>
        <v>0</v>
      </c>
      <c r="AW17" s="45">
        <f t="shared" si="13"/>
        <v>0</v>
      </c>
      <c r="AX17" s="45">
        <f t="shared" si="14"/>
        <v>0</v>
      </c>
      <c r="AY17" s="45">
        <f t="shared" si="15"/>
        <v>0</v>
      </c>
      <c r="AZ17" s="45">
        <f t="shared" si="16"/>
        <v>0</v>
      </c>
      <c r="BA17" s="45">
        <f t="shared" si="17"/>
        <v>0</v>
      </c>
      <c r="BB17" s="45">
        <f t="shared" si="18"/>
        <v>0</v>
      </c>
      <c r="BC17" s="45">
        <f t="shared" si="19"/>
        <v>0</v>
      </c>
      <c r="BD17" s="45">
        <f t="shared" si="20"/>
        <v>0</v>
      </c>
      <c r="BE17" s="45">
        <f t="shared" si="21"/>
        <v>0</v>
      </c>
      <c r="BF17" s="45">
        <f t="shared" si="22"/>
        <v>0</v>
      </c>
      <c r="BG17" s="45">
        <f t="shared" si="23"/>
        <v>0</v>
      </c>
      <c r="BH17" s="45">
        <f t="shared" si="24"/>
        <v>0</v>
      </c>
      <c r="BI17" s="45">
        <f t="shared" si="25"/>
        <v>0</v>
      </c>
      <c r="BJ17" s="45">
        <f t="shared" si="26"/>
        <v>0</v>
      </c>
      <c r="BK17" s="45"/>
      <c r="BL17" s="49">
        <v>16</v>
      </c>
      <c r="BM17">
        <f t="shared" si="83"/>
        <v>0</v>
      </c>
      <c r="BN17" s="45">
        <f t="shared" si="97"/>
        <v>0</v>
      </c>
      <c r="BO17" s="45">
        <f t="shared" si="27"/>
        <v>0</v>
      </c>
      <c r="BP17" s="45">
        <f t="shared" si="28"/>
        <v>0</v>
      </c>
      <c r="BQ17" s="45">
        <f t="shared" si="29"/>
        <v>0</v>
      </c>
      <c r="BR17" s="45">
        <f t="shared" si="30"/>
        <v>0</v>
      </c>
      <c r="BS17" s="45">
        <f t="shared" si="31"/>
        <v>0</v>
      </c>
      <c r="BT17" s="45">
        <f t="shared" si="32"/>
        <v>0</v>
      </c>
      <c r="BU17" s="45">
        <f t="shared" si="33"/>
        <v>0</v>
      </c>
      <c r="BV17" s="45">
        <f t="shared" si="34"/>
        <v>0</v>
      </c>
      <c r="BW17" s="45">
        <f t="shared" si="35"/>
        <v>0</v>
      </c>
      <c r="BX17" s="45">
        <f t="shared" si="36"/>
        <v>0</v>
      </c>
      <c r="BY17" s="45">
        <f t="shared" si="37"/>
        <v>0</v>
      </c>
      <c r="BZ17" s="45">
        <f t="shared" si="38"/>
        <v>0</v>
      </c>
      <c r="CA17" s="45">
        <f t="shared" si="39"/>
        <v>0</v>
      </c>
      <c r="CB17" s="45">
        <f t="shared" si="40"/>
        <v>0</v>
      </c>
      <c r="CC17" s="45">
        <f t="shared" si="41"/>
        <v>0</v>
      </c>
      <c r="CD17" s="45">
        <f t="shared" si="42"/>
        <v>0</v>
      </c>
      <c r="CE17" s="45">
        <f t="shared" si="43"/>
        <v>0</v>
      </c>
      <c r="CF17" s="45">
        <f t="shared" si="44"/>
        <v>0</v>
      </c>
      <c r="CG17" s="45">
        <f t="shared" si="45"/>
        <v>0</v>
      </c>
      <c r="CH17" s="45">
        <f t="shared" si="46"/>
        <v>0</v>
      </c>
      <c r="CI17" s="45">
        <f t="shared" si="47"/>
        <v>0</v>
      </c>
      <c r="CJ17" s="45">
        <f t="shared" si="48"/>
        <v>0</v>
      </c>
      <c r="CK17" s="45">
        <f t="shared" si="49"/>
        <v>0</v>
      </c>
      <c r="CL17" s="45">
        <f t="shared" si="50"/>
        <v>0</v>
      </c>
      <c r="CM17" s="45"/>
      <c r="CN17" s="274">
        <f t="shared" si="84"/>
        <v>0</v>
      </c>
      <c r="CO17" s="274">
        <v>16</v>
      </c>
      <c r="CP17" s="269">
        <f t="shared" si="85"/>
        <v>1</v>
      </c>
      <c r="CQ17" s="269">
        <f>CP17+COUNTIF($CP$2:CP17,CP17)-1</f>
        <v>16</v>
      </c>
      <c r="CR17" s="271" t="str">
        <f t="shared" si="51"/>
        <v>Bahamas</v>
      </c>
      <c r="CS17" s="71">
        <f t="shared" si="86"/>
        <v>0</v>
      </c>
      <c r="CT17" s="45">
        <f t="shared" si="52"/>
        <v>0</v>
      </c>
      <c r="CU17" s="45">
        <f t="shared" si="53"/>
        <v>0</v>
      </c>
      <c r="CV17" s="45">
        <f t="shared" si="54"/>
        <v>0</v>
      </c>
      <c r="CW17" s="45">
        <f t="shared" si="55"/>
        <v>0</v>
      </c>
      <c r="CX17" s="45">
        <f t="shared" si="56"/>
        <v>0</v>
      </c>
      <c r="CY17" s="45">
        <f t="shared" si="57"/>
        <v>0</v>
      </c>
      <c r="CZ17" s="45">
        <f t="shared" si="58"/>
        <v>0</v>
      </c>
      <c r="DA17" s="45">
        <f t="shared" si="59"/>
        <v>0</v>
      </c>
      <c r="DB17" s="45">
        <f t="shared" si="60"/>
        <v>0</v>
      </c>
      <c r="DC17" s="45">
        <f t="shared" si="61"/>
        <v>0</v>
      </c>
      <c r="DD17" s="45">
        <f t="shared" si="62"/>
        <v>0</v>
      </c>
      <c r="DE17" s="45">
        <f t="shared" si="63"/>
        <v>0</v>
      </c>
      <c r="DF17" s="45">
        <f t="shared" si="64"/>
        <v>0</v>
      </c>
      <c r="DG17" s="45">
        <f t="shared" si="65"/>
        <v>0</v>
      </c>
      <c r="DH17" s="45">
        <f t="shared" si="66"/>
        <v>0</v>
      </c>
      <c r="DI17" s="45">
        <f t="shared" si="67"/>
        <v>0</v>
      </c>
      <c r="DJ17" s="45">
        <f t="shared" si="68"/>
        <v>0</v>
      </c>
      <c r="DK17" s="45">
        <f t="shared" si="69"/>
        <v>0</v>
      </c>
      <c r="DL17" s="45">
        <f t="shared" si="70"/>
        <v>0</v>
      </c>
      <c r="DM17" s="45">
        <f t="shared" si="71"/>
        <v>0</v>
      </c>
      <c r="DN17" s="45">
        <f t="shared" si="72"/>
        <v>0</v>
      </c>
      <c r="DO17" s="45">
        <f t="shared" si="73"/>
        <v>0</v>
      </c>
      <c r="DP17" s="45">
        <f t="shared" si="74"/>
        <v>0</v>
      </c>
      <c r="DQ17" s="45">
        <f t="shared" si="75"/>
        <v>0</v>
      </c>
      <c r="DS17" s="48">
        <v>16</v>
      </c>
      <c r="DT17" s="49">
        <f t="shared" si="87"/>
        <v>1</v>
      </c>
      <c r="DU17" s="48">
        <f>DT17+COUNTIF(DT$2:$DT17,DT17)-1</f>
        <v>16</v>
      </c>
      <c r="DV17" s="45" t="s">
        <v>970</v>
      </c>
      <c r="DW17" s="45">
        <f>U243</f>
        <v>0</v>
      </c>
      <c r="DY17" s="49">
        <f t="shared" si="88"/>
        <v>1</v>
      </c>
      <c r="DZ17" s="48">
        <f>DY17+COUNTIF(DY$2:$DY17,DY17)-1</f>
        <v>16</v>
      </c>
      <c r="EA17" s="49">
        <v>16</v>
      </c>
      <c r="EB17" t="str">
        <f t="shared" si="89"/>
        <v xml:space="preserve"> </v>
      </c>
      <c r="EC17" s="45">
        <f t="shared" si="90"/>
        <v>0</v>
      </c>
      <c r="EE17" s="288">
        <f t="shared" si="76"/>
        <v>0</v>
      </c>
      <c r="EG17" s="48">
        <v>16</v>
      </c>
      <c r="EH17" s="49">
        <f t="shared" si="91"/>
        <v>1</v>
      </c>
      <c r="EI17" s="48">
        <f>EH17+COUNTIF($EH$2:EH17,EH17)-1</f>
        <v>16</v>
      </c>
      <c r="EJ17" s="45" t="s">
        <v>970</v>
      </c>
      <c r="EK17" s="45">
        <f>$DI$243</f>
        <v>0</v>
      </c>
      <c r="EM17" s="49">
        <f t="shared" si="92"/>
        <v>2</v>
      </c>
      <c r="EN17" s="48">
        <f>EM17+COUNTIF($EM$2:EM17,EM17)-1</f>
        <v>16</v>
      </c>
      <c r="EO17" s="49">
        <v>16</v>
      </c>
      <c r="EP17" t="str">
        <f t="shared" si="93"/>
        <v xml:space="preserve"> </v>
      </c>
      <c r="EQ17" s="45">
        <f t="shared" si="98"/>
        <v>0</v>
      </c>
      <c r="FC17" s="65" t="s">
        <v>461</v>
      </c>
      <c r="FD17" s="1" t="str">
        <f>INDEX(Overview!$B:$B,MATCH($FC17,Overview!$A:$A,0))</f>
        <v>Amount of Capital Expenditure</v>
      </c>
      <c r="FE17" s="65" t="s">
        <v>1108</v>
      </c>
      <c r="FF17" s="297" t="str">
        <f>IF(FF13=0,"",IF(FF$12=1,FG17,SUMIF($FJ$12:$FM$12,FF$12,$FJ$17:$FM$17))/IF(FF13&gt;0,FF13,1))</f>
        <v/>
      </c>
      <c r="FG17" s="297" t="str">
        <f>IF(FG13=0,"",IF(FG$12=1,FH17,SUMIF($FJ$12:$FM$12,FG$12,$FJ$17:$FM$17))/IF(FG13&gt;0,FG13,1))</f>
        <v/>
      </c>
      <c r="FH17" s="297" t="str">
        <f>IF(FH13=0,"",IF(FH$12=1,FI17,SUMIF($FJ$12:$FM$12,FH$12,$FJ$17:$FM$17))/IF(FH13&gt;0,FH13,1))</f>
        <v/>
      </c>
      <c r="FI17" s="297" t="str">
        <f>IF(FI13=0,"",IF(FI$12=1,0,SUMIF($FJ$12:$FM$12,FI$12,$FJ$17:$FM$17))/IF(FI13&gt;0,FI13,1))</f>
        <v/>
      </c>
      <c r="FJ17" s="390">
        <f>IFERROR((INDEX(Overview!C:C,MATCH($FC17,Overview!$A:$A,0))/VLOOKUP($FC$18,Divide,4,FALSE))/IF(FJ15&lt;&gt;0,FJ15,1),0)</f>
        <v>0</v>
      </c>
      <c r="FK17" s="390">
        <f>IFERROR((INDEX(Overview!D:D,MATCH($FC17,Overview!$A:$A,0))/VLOOKUP($FC$18,Divide,4,FALSE))/IF(FK15&lt;&gt;0,FK15,1),0)</f>
        <v>0</v>
      </c>
      <c r="FL17" s="390">
        <f>IFERROR((INDEX(Overview!E:E,MATCH($FC17,Overview!$A:$A,0))/VLOOKUP($FC$18,Divide,4,FALSE))/IF(FL15&lt;&gt;0,FL15,1),0)</f>
        <v>0</v>
      </c>
      <c r="FM17" s="390">
        <f>IFERROR((INDEX(Overview!F:F,MATCH($FC17,Overview!$A:$A,0))/VLOOKUP($FC$18,Divide,4,FALSE))/IF(FM15&lt;&gt;0,FM15,1),0)</f>
        <v>0</v>
      </c>
    </row>
    <row r="18" spans="1:169">
      <c r="A18" s="269">
        <v>17</v>
      </c>
      <c r="B18" s="400">
        <f t="shared" si="78"/>
        <v>1</v>
      </c>
      <c r="C18" s="401">
        <f>B18+COUNTIF(B$2:$B18,B18)-1</f>
        <v>17</v>
      </c>
      <c r="D18" s="402" t="str">
        <f>Tables!AI18</f>
        <v>Bahrain</v>
      </c>
      <c r="E18" s="403">
        <f t="shared" si="79"/>
        <v>0</v>
      </c>
      <c r="F18" s="47">
        <f>SUMIFS('Portfolio Allocation'!C$10:C$109,'Portfolio Allocation'!$A$10:$A$109,'Graph Tables'!$D18)</f>
        <v>0</v>
      </c>
      <c r="G18" s="47">
        <f>SUMIFS('Portfolio Allocation'!D$10:D$109,'Portfolio Allocation'!$A$10:$A$109,'Graph Tables'!$D18)</f>
        <v>0</v>
      </c>
      <c r="H18" s="47">
        <f>SUMIFS('Portfolio Allocation'!E$10:E$109,'Portfolio Allocation'!$A$10:$A$109,'Graph Tables'!$D18)</f>
        <v>0</v>
      </c>
      <c r="I18" s="47">
        <f>SUMIFS('Portfolio Allocation'!F$10:F$109,'Portfolio Allocation'!$A$10:$A$109,'Graph Tables'!$D18)</f>
        <v>0</v>
      </c>
      <c r="J18" s="47">
        <f>SUMIFS('Portfolio Allocation'!G$10:G$109,'Portfolio Allocation'!$A$10:$A$109,'Graph Tables'!$D18)</f>
        <v>0</v>
      </c>
      <c r="K18" s="47">
        <f>SUMIFS('Portfolio Allocation'!H$10:H$109,'Portfolio Allocation'!$A$10:$A$109,'Graph Tables'!$D18)</f>
        <v>0</v>
      </c>
      <c r="L18" s="47">
        <f>SUMIFS('Portfolio Allocation'!I$10:I$109,'Portfolio Allocation'!$A$10:$A$109,'Graph Tables'!$D18)</f>
        <v>0</v>
      </c>
      <c r="M18" s="47">
        <f>SUMIFS('Portfolio Allocation'!J$10:J$109,'Portfolio Allocation'!$A$10:$A$109,'Graph Tables'!$D18)</f>
        <v>0</v>
      </c>
      <c r="N18" s="47">
        <f>SUMIFS('Portfolio Allocation'!K$10:K$109,'Portfolio Allocation'!$A$10:$A$109,'Graph Tables'!$D18)</f>
        <v>0</v>
      </c>
      <c r="O18" s="47">
        <f>SUMIFS('Portfolio Allocation'!L$10:L$109,'Portfolio Allocation'!$A$10:$A$109,'Graph Tables'!$D18)</f>
        <v>0</v>
      </c>
      <c r="P18" s="47">
        <f>SUMIFS('Portfolio Allocation'!M$10:M$109,'Portfolio Allocation'!$A$10:$A$109,'Graph Tables'!$D18)</f>
        <v>0</v>
      </c>
      <c r="Q18" s="47">
        <f>SUMIFS('Portfolio Allocation'!N$10:N$109,'Portfolio Allocation'!$A$10:$A$109,'Graph Tables'!$D18)</f>
        <v>0</v>
      </c>
      <c r="R18" s="47">
        <f>SUMIFS('Portfolio Allocation'!O$10:O$109,'Portfolio Allocation'!$A$10:$A$109,'Graph Tables'!$D18)</f>
        <v>0</v>
      </c>
      <c r="S18" s="47">
        <f>SUMIFS('Portfolio Allocation'!P$10:P$109,'Portfolio Allocation'!$A$10:$A$109,'Graph Tables'!$D18)</f>
        <v>0</v>
      </c>
      <c r="T18" s="47">
        <f>SUMIFS('Portfolio Allocation'!Q$10:Q$109,'Portfolio Allocation'!$A$10:$A$109,'Graph Tables'!$D18)</f>
        <v>0</v>
      </c>
      <c r="U18" s="47">
        <f>SUMIFS('Portfolio Allocation'!R$10:R$109,'Portfolio Allocation'!$A$10:$A$109,'Graph Tables'!$D18)</f>
        <v>0</v>
      </c>
      <c r="V18" s="47">
        <f>SUMIFS('Portfolio Allocation'!S$10:S$109,'Portfolio Allocation'!$A$10:$A$109,'Graph Tables'!$D18)</f>
        <v>0</v>
      </c>
      <c r="W18" s="47">
        <f>SUMIFS('Portfolio Allocation'!T$10:T$109,'Portfolio Allocation'!$A$10:$A$109,'Graph Tables'!$D18)</f>
        <v>0</v>
      </c>
      <c r="X18" s="47">
        <f>SUMIFS('Portfolio Allocation'!U$10:U$109,'Portfolio Allocation'!$A$10:$A$109,'Graph Tables'!$D18)</f>
        <v>0</v>
      </c>
      <c r="Y18" s="47">
        <f>SUMIFS('Portfolio Allocation'!V$10:V$109,'Portfolio Allocation'!$A$10:$A$109,'Graph Tables'!$D18)</f>
        <v>0</v>
      </c>
      <c r="Z18" s="47">
        <f>SUMIFS('Portfolio Allocation'!W$10:W$109,'Portfolio Allocation'!$A$10:$A$109,'Graph Tables'!$D18)</f>
        <v>0</v>
      </c>
      <c r="AA18" s="47">
        <f>SUMIFS('Portfolio Allocation'!X$10:X$109,'Portfolio Allocation'!$A$10:$A$109,'Graph Tables'!$D18)</f>
        <v>0</v>
      </c>
      <c r="AB18" s="47">
        <f>SUMIFS('Portfolio Allocation'!Y$10:Y$109,'Portfolio Allocation'!$A$10:$A$109,'Graph Tables'!$D18)</f>
        <v>0</v>
      </c>
      <c r="AC18" s="47">
        <f>SUMIFS('Portfolio Allocation'!Z$10:Z$109,'Portfolio Allocation'!$A$10:$A$109,'Graph Tables'!$D18)</f>
        <v>0</v>
      </c>
      <c r="AD18" s="47"/>
      <c r="AE18" s="49">
        <v>17</v>
      </c>
      <c r="AF18" t="str">
        <f t="shared" si="80"/>
        <v xml:space="preserve"> </v>
      </c>
      <c r="AG18" s="45">
        <f t="shared" si="96"/>
        <v>0</v>
      </c>
      <c r="AH18" s="47"/>
      <c r="AI18" s="269">
        <f t="shared" si="81"/>
        <v>1</v>
      </c>
      <c r="AJ18" s="269">
        <f>AI18+COUNTIF(AI$2:$AI18,AI18)-1</f>
        <v>17</v>
      </c>
      <c r="AK18" s="271" t="str">
        <f t="shared" si="2"/>
        <v>Bahrain</v>
      </c>
      <c r="AL18" s="71">
        <f t="shared" si="82"/>
        <v>0</v>
      </c>
      <c r="AM18" s="45">
        <f t="shared" si="3"/>
        <v>0</v>
      </c>
      <c r="AN18" s="45">
        <f t="shared" si="4"/>
        <v>0</v>
      </c>
      <c r="AO18" s="45">
        <f t="shared" si="5"/>
        <v>0</v>
      </c>
      <c r="AP18" s="45">
        <f t="shared" si="6"/>
        <v>0</v>
      </c>
      <c r="AQ18" s="45">
        <f t="shared" si="7"/>
        <v>0</v>
      </c>
      <c r="AR18" s="45">
        <f t="shared" si="8"/>
        <v>0</v>
      </c>
      <c r="AS18" s="45">
        <f t="shared" si="9"/>
        <v>0</v>
      </c>
      <c r="AT18" s="45">
        <f t="shared" si="10"/>
        <v>0</v>
      </c>
      <c r="AU18" s="45">
        <f t="shared" si="11"/>
        <v>0</v>
      </c>
      <c r="AV18" s="45">
        <f t="shared" si="12"/>
        <v>0</v>
      </c>
      <c r="AW18" s="45">
        <f t="shared" si="13"/>
        <v>0</v>
      </c>
      <c r="AX18" s="45">
        <f t="shared" si="14"/>
        <v>0</v>
      </c>
      <c r="AY18" s="45">
        <f t="shared" si="15"/>
        <v>0</v>
      </c>
      <c r="AZ18" s="45">
        <f t="shared" si="16"/>
        <v>0</v>
      </c>
      <c r="BA18" s="45">
        <f t="shared" si="17"/>
        <v>0</v>
      </c>
      <c r="BB18" s="45">
        <f t="shared" si="18"/>
        <v>0</v>
      </c>
      <c r="BC18" s="45">
        <f t="shared" si="19"/>
        <v>0</v>
      </c>
      <c r="BD18" s="45">
        <f t="shared" si="20"/>
        <v>0</v>
      </c>
      <c r="BE18" s="45">
        <f t="shared" si="21"/>
        <v>0</v>
      </c>
      <c r="BF18" s="45">
        <f t="shared" si="22"/>
        <v>0</v>
      </c>
      <c r="BG18" s="45">
        <f t="shared" si="23"/>
        <v>0</v>
      </c>
      <c r="BH18" s="45">
        <f t="shared" si="24"/>
        <v>0</v>
      </c>
      <c r="BI18" s="45">
        <f t="shared" si="25"/>
        <v>0</v>
      </c>
      <c r="BJ18" s="45">
        <f t="shared" si="26"/>
        <v>0</v>
      </c>
      <c r="BK18" s="45"/>
      <c r="BL18" s="49">
        <v>17</v>
      </c>
      <c r="BM18">
        <f t="shared" si="83"/>
        <v>0</v>
      </c>
      <c r="BN18" s="45">
        <f t="shared" si="97"/>
        <v>0</v>
      </c>
      <c r="BO18" s="45">
        <f t="shared" si="27"/>
        <v>0</v>
      </c>
      <c r="BP18" s="45">
        <f t="shared" si="28"/>
        <v>0</v>
      </c>
      <c r="BQ18" s="45">
        <f t="shared" si="29"/>
        <v>0</v>
      </c>
      <c r="BR18" s="45">
        <f t="shared" si="30"/>
        <v>0</v>
      </c>
      <c r="BS18" s="45">
        <f t="shared" si="31"/>
        <v>0</v>
      </c>
      <c r="BT18" s="45">
        <f t="shared" si="32"/>
        <v>0</v>
      </c>
      <c r="BU18" s="45">
        <f t="shared" si="33"/>
        <v>0</v>
      </c>
      <c r="BV18" s="45">
        <f t="shared" si="34"/>
        <v>0</v>
      </c>
      <c r="BW18" s="45">
        <f t="shared" si="35"/>
        <v>0</v>
      </c>
      <c r="BX18" s="45">
        <f t="shared" si="36"/>
        <v>0</v>
      </c>
      <c r="BY18" s="45">
        <f t="shared" si="37"/>
        <v>0</v>
      </c>
      <c r="BZ18" s="45">
        <f t="shared" si="38"/>
        <v>0</v>
      </c>
      <c r="CA18" s="45">
        <f t="shared" si="39"/>
        <v>0</v>
      </c>
      <c r="CB18" s="45">
        <f t="shared" si="40"/>
        <v>0</v>
      </c>
      <c r="CC18" s="45">
        <f t="shared" si="41"/>
        <v>0</v>
      </c>
      <c r="CD18" s="45">
        <f t="shared" si="42"/>
        <v>0</v>
      </c>
      <c r="CE18" s="45">
        <f t="shared" si="43"/>
        <v>0</v>
      </c>
      <c r="CF18" s="45">
        <f t="shared" si="44"/>
        <v>0</v>
      </c>
      <c r="CG18" s="45">
        <f t="shared" si="45"/>
        <v>0</v>
      </c>
      <c r="CH18" s="45">
        <f t="shared" si="46"/>
        <v>0</v>
      </c>
      <c r="CI18" s="45">
        <f t="shared" si="47"/>
        <v>0</v>
      </c>
      <c r="CJ18" s="45">
        <f t="shared" si="48"/>
        <v>0</v>
      </c>
      <c r="CK18" s="45">
        <f t="shared" si="49"/>
        <v>0</v>
      </c>
      <c r="CL18" s="45">
        <f t="shared" si="50"/>
        <v>0</v>
      </c>
      <c r="CM18" s="45"/>
      <c r="CN18" s="274">
        <f t="shared" si="84"/>
        <v>0</v>
      </c>
      <c r="CO18" s="274">
        <v>17</v>
      </c>
      <c r="CP18" s="269">
        <f t="shared" si="85"/>
        <v>1</v>
      </c>
      <c r="CQ18" s="269">
        <f>CP18+COUNTIF($CP$2:CP18,CP18)-1</f>
        <v>17</v>
      </c>
      <c r="CR18" s="271" t="str">
        <f t="shared" si="51"/>
        <v>Bahrain</v>
      </c>
      <c r="CS18" s="71">
        <f t="shared" si="86"/>
        <v>0</v>
      </c>
      <c r="CT18" s="45">
        <f t="shared" si="52"/>
        <v>0</v>
      </c>
      <c r="CU18" s="45">
        <f t="shared" si="53"/>
        <v>0</v>
      </c>
      <c r="CV18" s="45">
        <f t="shared" si="54"/>
        <v>0</v>
      </c>
      <c r="CW18" s="45">
        <f t="shared" si="55"/>
        <v>0</v>
      </c>
      <c r="CX18" s="45">
        <f t="shared" si="56"/>
        <v>0</v>
      </c>
      <c r="CY18" s="45">
        <f t="shared" si="57"/>
        <v>0</v>
      </c>
      <c r="CZ18" s="45">
        <f t="shared" si="58"/>
        <v>0</v>
      </c>
      <c r="DA18" s="45">
        <f t="shared" si="59"/>
        <v>0</v>
      </c>
      <c r="DB18" s="45">
        <f t="shared" si="60"/>
        <v>0</v>
      </c>
      <c r="DC18" s="45">
        <f t="shared" si="61"/>
        <v>0</v>
      </c>
      <c r="DD18" s="45">
        <f t="shared" si="62"/>
        <v>0</v>
      </c>
      <c r="DE18" s="45">
        <f t="shared" si="63"/>
        <v>0</v>
      </c>
      <c r="DF18" s="45">
        <f t="shared" si="64"/>
        <v>0</v>
      </c>
      <c r="DG18" s="45">
        <f t="shared" si="65"/>
        <v>0</v>
      </c>
      <c r="DH18" s="45">
        <f t="shared" si="66"/>
        <v>0</v>
      </c>
      <c r="DI18" s="45">
        <f t="shared" si="67"/>
        <v>0</v>
      </c>
      <c r="DJ18" s="45">
        <f t="shared" si="68"/>
        <v>0</v>
      </c>
      <c r="DK18" s="45">
        <f t="shared" si="69"/>
        <v>0</v>
      </c>
      <c r="DL18" s="45">
        <f t="shared" si="70"/>
        <v>0</v>
      </c>
      <c r="DM18" s="45">
        <f t="shared" si="71"/>
        <v>0</v>
      </c>
      <c r="DN18" s="45">
        <f t="shared" si="72"/>
        <v>0</v>
      </c>
      <c r="DO18" s="45">
        <f t="shared" si="73"/>
        <v>0</v>
      </c>
      <c r="DP18" s="45">
        <f t="shared" si="74"/>
        <v>0</v>
      </c>
      <c r="DQ18" s="45">
        <f t="shared" si="75"/>
        <v>0</v>
      </c>
      <c r="DS18" s="48">
        <v>17</v>
      </c>
      <c r="DT18" s="49">
        <f t="shared" si="87"/>
        <v>1</v>
      </c>
      <c r="DU18" s="48">
        <f>DT18+COUNTIF(DT$2:$DT18,DT18)-1</f>
        <v>17</v>
      </c>
      <c r="DV18" s="45" t="s">
        <v>971</v>
      </c>
      <c r="DW18" s="45">
        <f>V243</f>
        <v>0</v>
      </c>
      <c r="DY18" s="49">
        <f t="shared" si="88"/>
        <v>1</v>
      </c>
      <c r="DZ18" s="48">
        <f>DY18+COUNTIF(DY$2:$DY18,DY18)-1</f>
        <v>17</v>
      </c>
      <c r="EA18" s="49">
        <v>17</v>
      </c>
      <c r="EB18" t="str">
        <f t="shared" si="89"/>
        <v xml:space="preserve"> </v>
      </c>
      <c r="EC18" s="45">
        <f t="shared" si="90"/>
        <v>0</v>
      </c>
      <c r="EE18" s="288">
        <f t="shared" si="76"/>
        <v>0</v>
      </c>
      <c r="EG18" s="48">
        <v>17</v>
      </c>
      <c r="EH18" s="49">
        <f t="shared" si="91"/>
        <v>1</v>
      </c>
      <c r="EI18" s="48">
        <f>EH18+COUNTIF($EH$2:EH18,EH18)-1</f>
        <v>17</v>
      </c>
      <c r="EJ18" s="45" t="s">
        <v>971</v>
      </c>
      <c r="EK18" s="45">
        <f>$DJ$243</f>
        <v>0</v>
      </c>
      <c r="EM18" s="49">
        <f t="shared" si="92"/>
        <v>2</v>
      </c>
      <c r="EN18" s="48">
        <f>EM18+COUNTIF($EM$2:EM18,EM18)-1</f>
        <v>17</v>
      </c>
      <c r="EO18" s="49">
        <v>17</v>
      </c>
      <c r="EP18" t="str">
        <f t="shared" si="93"/>
        <v xml:space="preserve"> </v>
      </c>
      <c r="EQ18" s="45">
        <f t="shared" si="98"/>
        <v>0</v>
      </c>
      <c r="FC18">
        <v>1</v>
      </c>
      <c r="FE18" s="67" t="str">
        <f>CONCATENATE("Key Operational Metrics","",IF(FC18&gt;1," ",""),IF(FC18&gt;1,VLOOKUP(FC18,Divide,2,FALSE),""))</f>
        <v>Key Operational Metrics</v>
      </c>
    </row>
    <row r="19" spans="1:169">
      <c r="A19" s="269">
        <v>18</v>
      </c>
      <c r="B19" s="400">
        <f t="shared" si="78"/>
        <v>1</v>
      </c>
      <c r="C19" s="401">
        <f>B19+COUNTIF(B$2:$B19,B19)-1</f>
        <v>18</v>
      </c>
      <c r="D19" s="402" t="str">
        <f>Tables!AI19</f>
        <v>Bangladesh</v>
      </c>
      <c r="E19" s="403">
        <f t="shared" si="79"/>
        <v>0</v>
      </c>
      <c r="F19" s="47">
        <f>SUMIFS('Portfolio Allocation'!C$10:C$109,'Portfolio Allocation'!$A$10:$A$109,'Graph Tables'!$D19)</f>
        <v>0</v>
      </c>
      <c r="G19" s="47">
        <f>SUMIFS('Portfolio Allocation'!D$10:D$109,'Portfolio Allocation'!$A$10:$A$109,'Graph Tables'!$D19)</f>
        <v>0</v>
      </c>
      <c r="H19" s="47">
        <f>SUMIFS('Portfolio Allocation'!E$10:E$109,'Portfolio Allocation'!$A$10:$A$109,'Graph Tables'!$D19)</f>
        <v>0</v>
      </c>
      <c r="I19" s="47">
        <f>SUMIFS('Portfolio Allocation'!F$10:F$109,'Portfolio Allocation'!$A$10:$A$109,'Graph Tables'!$D19)</f>
        <v>0</v>
      </c>
      <c r="J19" s="47">
        <f>SUMIFS('Portfolio Allocation'!G$10:G$109,'Portfolio Allocation'!$A$10:$A$109,'Graph Tables'!$D19)</f>
        <v>0</v>
      </c>
      <c r="K19" s="47">
        <f>SUMIFS('Portfolio Allocation'!H$10:H$109,'Portfolio Allocation'!$A$10:$A$109,'Graph Tables'!$D19)</f>
        <v>0</v>
      </c>
      <c r="L19" s="47">
        <f>SUMIFS('Portfolio Allocation'!I$10:I$109,'Portfolio Allocation'!$A$10:$A$109,'Graph Tables'!$D19)</f>
        <v>0</v>
      </c>
      <c r="M19" s="47">
        <f>SUMIFS('Portfolio Allocation'!J$10:J$109,'Portfolio Allocation'!$A$10:$A$109,'Graph Tables'!$D19)</f>
        <v>0</v>
      </c>
      <c r="N19" s="47">
        <f>SUMIFS('Portfolio Allocation'!K$10:K$109,'Portfolio Allocation'!$A$10:$A$109,'Graph Tables'!$D19)</f>
        <v>0</v>
      </c>
      <c r="O19" s="47">
        <f>SUMIFS('Portfolio Allocation'!L$10:L$109,'Portfolio Allocation'!$A$10:$A$109,'Graph Tables'!$D19)</f>
        <v>0</v>
      </c>
      <c r="P19" s="47">
        <f>SUMIFS('Portfolio Allocation'!M$10:M$109,'Portfolio Allocation'!$A$10:$A$109,'Graph Tables'!$D19)</f>
        <v>0</v>
      </c>
      <c r="Q19" s="47">
        <f>SUMIFS('Portfolio Allocation'!N$10:N$109,'Portfolio Allocation'!$A$10:$A$109,'Graph Tables'!$D19)</f>
        <v>0</v>
      </c>
      <c r="R19" s="47">
        <f>SUMIFS('Portfolio Allocation'!O$10:O$109,'Portfolio Allocation'!$A$10:$A$109,'Graph Tables'!$D19)</f>
        <v>0</v>
      </c>
      <c r="S19" s="47">
        <f>SUMIFS('Portfolio Allocation'!P$10:P$109,'Portfolio Allocation'!$A$10:$A$109,'Graph Tables'!$D19)</f>
        <v>0</v>
      </c>
      <c r="T19" s="47">
        <f>SUMIFS('Portfolio Allocation'!Q$10:Q$109,'Portfolio Allocation'!$A$10:$A$109,'Graph Tables'!$D19)</f>
        <v>0</v>
      </c>
      <c r="U19" s="47">
        <f>SUMIFS('Portfolio Allocation'!R$10:R$109,'Portfolio Allocation'!$A$10:$A$109,'Graph Tables'!$D19)</f>
        <v>0</v>
      </c>
      <c r="V19" s="47">
        <f>SUMIFS('Portfolio Allocation'!S$10:S$109,'Portfolio Allocation'!$A$10:$A$109,'Graph Tables'!$D19)</f>
        <v>0</v>
      </c>
      <c r="W19" s="47">
        <f>SUMIFS('Portfolio Allocation'!T$10:T$109,'Portfolio Allocation'!$A$10:$A$109,'Graph Tables'!$D19)</f>
        <v>0</v>
      </c>
      <c r="X19" s="47">
        <f>SUMIFS('Portfolio Allocation'!U$10:U$109,'Portfolio Allocation'!$A$10:$A$109,'Graph Tables'!$D19)</f>
        <v>0</v>
      </c>
      <c r="Y19" s="47">
        <f>SUMIFS('Portfolio Allocation'!V$10:V$109,'Portfolio Allocation'!$A$10:$A$109,'Graph Tables'!$D19)</f>
        <v>0</v>
      </c>
      <c r="Z19" s="47">
        <f>SUMIFS('Portfolio Allocation'!W$10:W$109,'Portfolio Allocation'!$A$10:$A$109,'Graph Tables'!$D19)</f>
        <v>0</v>
      </c>
      <c r="AA19" s="47">
        <f>SUMIFS('Portfolio Allocation'!X$10:X$109,'Portfolio Allocation'!$A$10:$A$109,'Graph Tables'!$D19)</f>
        <v>0</v>
      </c>
      <c r="AB19" s="47">
        <f>SUMIFS('Portfolio Allocation'!Y$10:Y$109,'Portfolio Allocation'!$A$10:$A$109,'Graph Tables'!$D19)</f>
        <v>0</v>
      </c>
      <c r="AC19" s="47">
        <f>SUMIFS('Portfolio Allocation'!Z$10:Z$109,'Portfolio Allocation'!$A$10:$A$109,'Graph Tables'!$D19)</f>
        <v>0</v>
      </c>
      <c r="AD19" s="47"/>
      <c r="AE19" s="49">
        <v>18</v>
      </c>
      <c r="AF19" t="str">
        <f t="shared" si="80"/>
        <v xml:space="preserve"> </v>
      </c>
      <c r="AG19" s="45">
        <f t="shared" si="96"/>
        <v>0</v>
      </c>
      <c r="AH19" s="47"/>
      <c r="AI19" s="269">
        <f t="shared" si="81"/>
        <v>1</v>
      </c>
      <c r="AJ19" s="269">
        <f>AI19+COUNTIF(AI$2:$AI19,AI19)-1</f>
        <v>18</v>
      </c>
      <c r="AK19" s="271" t="str">
        <f t="shared" si="2"/>
        <v>Bangladesh</v>
      </c>
      <c r="AL19" s="71">
        <f t="shared" si="82"/>
        <v>0</v>
      </c>
      <c r="AM19" s="45">
        <f t="shared" si="3"/>
        <v>0</v>
      </c>
      <c r="AN19" s="45">
        <f t="shared" si="4"/>
        <v>0</v>
      </c>
      <c r="AO19" s="45">
        <f t="shared" si="5"/>
        <v>0</v>
      </c>
      <c r="AP19" s="45">
        <f t="shared" si="6"/>
        <v>0</v>
      </c>
      <c r="AQ19" s="45">
        <f t="shared" si="7"/>
        <v>0</v>
      </c>
      <c r="AR19" s="45">
        <f t="shared" si="8"/>
        <v>0</v>
      </c>
      <c r="AS19" s="45">
        <f t="shared" si="9"/>
        <v>0</v>
      </c>
      <c r="AT19" s="45">
        <f t="shared" si="10"/>
        <v>0</v>
      </c>
      <c r="AU19" s="45">
        <f t="shared" si="11"/>
        <v>0</v>
      </c>
      <c r="AV19" s="45">
        <f t="shared" si="12"/>
        <v>0</v>
      </c>
      <c r="AW19" s="45">
        <f t="shared" si="13"/>
        <v>0</v>
      </c>
      <c r="AX19" s="45">
        <f t="shared" si="14"/>
        <v>0</v>
      </c>
      <c r="AY19" s="45">
        <f t="shared" si="15"/>
        <v>0</v>
      </c>
      <c r="AZ19" s="45">
        <f t="shared" si="16"/>
        <v>0</v>
      </c>
      <c r="BA19" s="45">
        <f t="shared" si="17"/>
        <v>0</v>
      </c>
      <c r="BB19" s="45">
        <f t="shared" si="18"/>
        <v>0</v>
      </c>
      <c r="BC19" s="45">
        <f t="shared" si="19"/>
        <v>0</v>
      </c>
      <c r="BD19" s="45">
        <f t="shared" si="20"/>
        <v>0</v>
      </c>
      <c r="BE19" s="45">
        <f t="shared" si="21"/>
        <v>0</v>
      </c>
      <c r="BF19" s="45">
        <f t="shared" si="22"/>
        <v>0</v>
      </c>
      <c r="BG19" s="45">
        <f t="shared" si="23"/>
        <v>0</v>
      </c>
      <c r="BH19" s="45">
        <f t="shared" si="24"/>
        <v>0</v>
      </c>
      <c r="BI19" s="45">
        <f t="shared" si="25"/>
        <v>0</v>
      </c>
      <c r="BJ19" s="45">
        <f t="shared" si="26"/>
        <v>0</v>
      </c>
      <c r="BK19" s="45"/>
      <c r="BL19" s="49">
        <v>18</v>
      </c>
      <c r="BM19">
        <f t="shared" si="83"/>
        <v>0</v>
      </c>
      <c r="BN19" s="45">
        <f t="shared" si="97"/>
        <v>0</v>
      </c>
      <c r="BO19" s="45">
        <f t="shared" si="27"/>
        <v>0</v>
      </c>
      <c r="BP19" s="45">
        <f t="shared" si="28"/>
        <v>0</v>
      </c>
      <c r="BQ19" s="45">
        <f t="shared" si="29"/>
        <v>0</v>
      </c>
      <c r="BR19" s="45">
        <f t="shared" si="30"/>
        <v>0</v>
      </c>
      <c r="BS19" s="45">
        <f t="shared" si="31"/>
        <v>0</v>
      </c>
      <c r="BT19" s="45">
        <f t="shared" si="32"/>
        <v>0</v>
      </c>
      <c r="BU19" s="45">
        <f t="shared" si="33"/>
        <v>0</v>
      </c>
      <c r="BV19" s="45">
        <f t="shared" si="34"/>
        <v>0</v>
      </c>
      <c r="BW19" s="45">
        <f t="shared" si="35"/>
        <v>0</v>
      </c>
      <c r="BX19" s="45">
        <f t="shared" si="36"/>
        <v>0</v>
      </c>
      <c r="BY19" s="45">
        <f t="shared" si="37"/>
        <v>0</v>
      </c>
      <c r="BZ19" s="45">
        <f t="shared" si="38"/>
        <v>0</v>
      </c>
      <c r="CA19" s="45">
        <f t="shared" si="39"/>
        <v>0</v>
      </c>
      <c r="CB19" s="45">
        <f t="shared" si="40"/>
        <v>0</v>
      </c>
      <c r="CC19" s="45">
        <f t="shared" si="41"/>
        <v>0</v>
      </c>
      <c r="CD19" s="45">
        <f t="shared" si="42"/>
        <v>0</v>
      </c>
      <c r="CE19" s="45">
        <f t="shared" si="43"/>
        <v>0</v>
      </c>
      <c r="CF19" s="45">
        <f t="shared" si="44"/>
        <v>0</v>
      </c>
      <c r="CG19" s="45">
        <f t="shared" si="45"/>
        <v>0</v>
      </c>
      <c r="CH19" s="45">
        <f t="shared" si="46"/>
        <v>0</v>
      </c>
      <c r="CI19" s="45">
        <f t="shared" si="47"/>
        <v>0</v>
      </c>
      <c r="CJ19" s="45">
        <f t="shared" si="48"/>
        <v>0</v>
      </c>
      <c r="CK19" s="45">
        <f t="shared" si="49"/>
        <v>0</v>
      </c>
      <c r="CL19" s="45">
        <f t="shared" si="50"/>
        <v>0</v>
      </c>
      <c r="CM19" s="45"/>
      <c r="CN19" s="274">
        <f t="shared" si="84"/>
        <v>0</v>
      </c>
      <c r="CO19" s="274">
        <v>18</v>
      </c>
      <c r="CP19" s="269">
        <f t="shared" si="85"/>
        <v>1</v>
      </c>
      <c r="CQ19" s="269">
        <f>CP19+COUNTIF($CP$2:CP19,CP19)-1</f>
        <v>18</v>
      </c>
      <c r="CR19" s="271" t="str">
        <f t="shared" si="51"/>
        <v>Bangladesh</v>
      </c>
      <c r="CS19" s="71">
        <f t="shared" si="86"/>
        <v>0</v>
      </c>
      <c r="CT19" s="45">
        <f t="shared" si="52"/>
        <v>0</v>
      </c>
      <c r="CU19" s="45">
        <f t="shared" si="53"/>
        <v>0</v>
      </c>
      <c r="CV19" s="45">
        <f t="shared" si="54"/>
        <v>0</v>
      </c>
      <c r="CW19" s="45">
        <f t="shared" si="55"/>
        <v>0</v>
      </c>
      <c r="CX19" s="45">
        <f t="shared" si="56"/>
        <v>0</v>
      </c>
      <c r="CY19" s="45">
        <f t="shared" si="57"/>
        <v>0</v>
      </c>
      <c r="CZ19" s="45">
        <f t="shared" si="58"/>
        <v>0</v>
      </c>
      <c r="DA19" s="45">
        <f t="shared" si="59"/>
        <v>0</v>
      </c>
      <c r="DB19" s="45">
        <f t="shared" si="60"/>
        <v>0</v>
      </c>
      <c r="DC19" s="45">
        <f t="shared" si="61"/>
        <v>0</v>
      </c>
      <c r="DD19" s="45">
        <f t="shared" si="62"/>
        <v>0</v>
      </c>
      <c r="DE19" s="45">
        <f t="shared" si="63"/>
        <v>0</v>
      </c>
      <c r="DF19" s="45">
        <f t="shared" si="64"/>
        <v>0</v>
      </c>
      <c r="DG19" s="45">
        <f t="shared" si="65"/>
        <v>0</v>
      </c>
      <c r="DH19" s="45">
        <f t="shared" si="66"/>
        <v>0</v>
      </c>
      <c r="DI19" s="45">
        <f t="shared" si="67"/>
        <v>0</v>
      </c>
      <c r="DJ19" s="45">
        <f t="shared" si="68"/>
        <v>0</v>
      </c>
      <c r="DK19" s="45">
        <f t="shared" si="69"/>
        <v>0</v>
      </c>
      <c r="DL19" s="45">
        <f t="shared" si="70"/>
        <v>0</v>
      </c>
      <c r="DM19" s="45">
        <f t="shared" si="71"/>
        <v>0</v>
      </c>
      <c r="DN19" s="45">
        <f t="shared" si="72"/>
        <v>0</v>
      </c>
      <c r="DO19" s="45">
        <f t="shared" si="73"/>
        <v>0</v>
      </c>
      <c r="DP19" s="45">
        <f t="shared" si="74"/>
        <v>0</v>
      </c>
      <c r="DQ19" s="45">
        <f t="shared" si="75"/>
        <v>0</v>
      </c>
      <c r="DS19" s="48">
        <v>18</v>
      </c>
      <c r="DT19" s="49">
        <f t="shared" si="87"/>
        <v>1</v>
      </c>
      <c r="DU19" s="48">
        <f>DT19+COUNTIF(DT$2:$DT19,DT19)-1</f>
        <v>18</v>
      </c>
      <c r="DV19" s="45" t="s">
        <v>972</v>
      </c>
      <c r="DW19" s="45">
        <f>W243</f>
        <v>0</v>
      </c>
      <c r="DY19" s="49">
        <f t="shared" si="88"/>
        <v>1</v>
      </c>
      <c r="DZ19" s="48">
        <f>DY19+COUNTIF(DY$2:$DY19,DY19)-1</f>
        <v>18</v>
      </c>
      <c r="EA19" s="49">
        <v>18</v>
      </c>
      <c r="EB19" t="str">
        <f t="shared" si="89"/>
        <v xml:space="preserve"> </v>
      </c>
      <c r="EC19" s="45">
        <f t="shared" si="90"/>
        <v>0</v>
      </c>
      <c r="EE19" s="288">
        <f t="shared" si="76"/>
        <v>0</v>
      </c>
      <c r="EG19" s="48">
        <v>18</v>
      </c>
      <c r="EH19" s="49">
        <f t="shared" si="91"/>
        <v>1</v>
      </c>
      <c r="EI19" s="48">
        <f>EH19+COUNTIF($EH$2:EH19,EH19)-1</f>
        <v>18</v>
      </c>
      <c r="EJ19" s="45" t="s">
        <v>972</v>
      </c>
      <c r="EK19" s="45">
        <f>$DK$243</f>
        <v>0</v>
      </c>
      <c r="EM19" s="49">
        <f t="shared" si="92"/>
        <v>2</v>
      </c>
      <c r="EN19" s="48">
        <f>EM19+COUNTIF($EM$2:EM19,EM19)-1</f>
        <v>18</v>
      </c>
      <c r="EO19" s="49">
        <v>18</v>
      </c>
      <c r="EP19" t="str">
        <f t="shared" si="93"/>
        <v xml:space="preserve"> </v>
      </c>
      <c r="EQ19" s="45">
        <f t="shared" si="98"/>
        <v>0</v>
      </c>
    </row>
    <row r="20" spans="1:169">
      <c r="A20" s="269">
        <v>19</v>
      </c>
      <c r="B20" s="400">
        <f t="shared" si="78"/>
        <v>1</v>
      </c>
      <c r="C20" s="401">
        <f>B20+COUNTIF(B$2:$B20,B20)-1</f>
        <v>19</v>
      </c>
      <c r="D20" s="402" t="str">
        <f>Tables!AI20</f>
        <v>Barbados</v>
      </c>
      <c r="E20" s="403">
        <f t="shared" si="79"/>
        <v>0</v>
      </c>
      <c r="F20" s="47">
        <f>SUMIFS('Portfolio Allocation'!C$10:C$109,'Portfolio Allocation'!$A$10:$A$109,'Graph Tables'!$D20)</f>
        <v>0</v>
      </c>
      <c r="G20" s="47">
        <f>SUMIFS('Portfolio Allocation'!D$10:D$109,'Portfolio Allocation'!$A$10:$A$109,'Graph Tables'!$D20)</f>
        <v>0</v>
      </c>
      <c r="H20" s="47">
        <f>SUMIFS('Portfolio Allocation'!E$10:E$109,'Portfolio Allocation'!$A$10:$A$109,'Graph Tables'!$D20)</f>
        <v>0</v>
      </c>
      <c r="I20" s="47">
        <f>SUMIFS('Portfolio Allocation'!F$10:F$109,'Portfolio Allocation'!$A$10:$A$109,'Graph Tables'!$D20)</f>
        <v>0</v>
      </c>
      <c r="J20" s="47">
        <f>SUMIFS('Portfolio Allocation'!G$10:G$109,'Portfolio Allocation'!$A$10:$A$109,'Graph Tables'!$D20)</f>
        <v>0</v>
      </c>
      <c r="K20" s="47">
        <f>SUMIFS('Portfolio Allocation'!H$10:H$109,'Portfolio Allocation'!$A$10:$A$109,'Graph Tables'!$D20)</f>
        <v>0</v>
      </c>
      <c r="L20" s="47">
        <f>SUMIFS('Portfolio Allocation'!I$10:I$109,'Portfolio Allocation'!$A$10:$A$109,'Graph Tables'!$D20)</f>
        <v>0</v>
      </c>
      <c r="M20" s="47">
        <f>SUMIFS('Portfolio Allocation'!J$10:J$109,'Portfolio Allocation'!$A$10:$A$109,'Graph Tables'!$D20)</f>
        <v>0</v>
      </c>
      <c r="N20" s="47">
        <f>SUMIFS('Portfolio Allocation'!K$10:K$109,'Portfolio Allocation'!$A$10:$A$109,'Graph Tables'!$D20)</f>
        <v>0</v>
      </c>
      <c r="O20" s="47">
        <f>SUMIFS('Portfolio Allocation'!L$10:L$109,'Portfolio Allocation'!$A$10:$A$109,'Graph Tables'!$D20)</f>
        <v>0</v>
      </c>
      <c r="P20" s="47">
        <f>SUMIFS('Portfolio Allocation'!M$10:M$109,'Portfolio Allocation'!$A$10:$A$109,'Graph Tables'!$D20)</f>
        <v>0</v>
      </c>
      <c r="Q20" s="47">
        <f>SUMIFS('Portfolio Allocation'!N$10:N$109,'Portfolio Allocation'!$A$10:$A$109,'Graph Tables'!$D20)</f>
        <v>0</v>
      </c>
      <c r="R20" s="47">
        <f>SUMIFS('Portfolio Allocation'!O$10:O$109,'Portfolio Allocation'!$A$10:$A$109,'Graph Tables'!$D20)</f>
        <v>0</v>
      </c>
      <c r="S20" s="47">
        <f>SUMIFS('Portfolio Allocation'!P$10:P$109,'Portfolio Allocation'!$A$10:$A$109,'Graph Tables'!$D20)</f>
        <v>0</v>
      </c>
      <c r="T20" s="47">
        <f>SUMIFS('Portfolio Allocation'!Q$10:Q$109,'Portfolio Allocation'!$A$10:$A$109,'Graph Tables'!$D20)</f>
        <v>0</v>
      </c>
      <c r="U20" s="47">
        <f>SUMIFS('Portfolio Allocation'!R$10:R$109,'Portfolio Allocation'!$A$10:$A$109,'Graph Tables'!$D20)</f>
        <v>0</v>
      </c>
      <c r="V20" s="47">
        <f>SUMIFS('Portfolio Allocation'!S$10:S$109,'Portfolio Allocation'!$A$10:$A$109,'Graph Tables'!$D20)</f>
        <v>0</v>
      </c>
      <c r="W20" s="47">
        <f>SUMIFS('Portfolio Allocation'!T$10:T$109,'Portfolio Allocation'!$A$10:$A$109,'Graph Tables'!$D20)</f>
        <v>0</v>
      </c>
      <c r="X20" s="47">
        <f>SUMIFS('Portfolio Allocation'!U$10:U$109,'Portfolio Allocation'!$A$10:$A$109,'Graph Tables'!$D20)</f>
        <v>0</v>
      </c>
      <c r="Y20" s="47">
        <f>SUMIFS('Portfolio Allocation'!V$10:V$109,'Portfolio Allocation'!$A$10:$A$109,'Graph Tables'!$D20)</f>
        <v>0</v>
      </c>
      <c r="Z20" s="47">
        <f>SUMIFS('Portfolio Allocation'!W$10:W$109,'Portfolio Allocation'!$A$10:$A$109,'Graph Tables'!$D20)</f>
        <v>0</v>
      </c>
      <c r="AA20" s="47">
        <f>SUMIFS('Portfolio Allocation'!X$10:X$109,'Portfolio Allocation'!$A$10:$A$109,'Graph Tables'!$D20)</f>
        <v>0</v>
      </c>
      <c r="AB20" s="47">
        <f>SUMIFS('Portfolio Allocation'!Y$10:Y$109,'Portfolio Allocation'!$A$10:$A$109,'Graph Tables'!$D20)</f>
        <v>0</v>
      </c>
      <c r="AC20" s="47">
        <f>SUMIFS('Portfolio Allocation'!Z$10:Z$109,'Portfolio Allocation'!$A$10:$A$109,'Graph Tables'!$D20)</f>
        <v>0</v>
      </c>
      <c r="AD20" s="47"/>
      <c r="AE20" s="49">
        <v>19</v>
      </c>
      <c r="AF20" t="str">
        <f t="shared" si="80"/>
        <v xml:space="preserve"> </v>
      </c>
      <c r="AG20" s="45">
        <f t="shared" si="96"/>
        <v>0</v>
      </c>
      <c r="AH20" s="47"/>
      <c r="AI20" s="269">
        <f t="shared" si="81"/>
        <v>1</v>
      </c>
      <c r="AJ20" s="269">
        <f>AI20+COUNTIF(AI$2:$AI20,AI20)-1</f>
        <v>19</v>
      </c>
      <c r="AK20" s="271" t="str">
        <f t="shared" si="2"/>
        <v>Barbados</v>
      </c>
      <c r="AL20" s="71">
        <f t="shared" si="82"/>
        <v>0</v>
      </c>
      <c r="AM20" s="45">
        <f t="shared" si="3"/>
        <v>0</v>
      </c>
      <c r="AN20" s="45">
        <f t="shared" si="4"/>
        <v>0</v>
      </c>
      <c r="AO20" s="45">
        <f t="shared" si="5"/>
        <v>0</v>
      </c>
      <c r="AP20" s="45">
        <f t="shared" si="6"/>
        <v>0</v>
      </c>
      <c r="AQ20" s="45">
        <f t="shared" si="7"/>
        <v>0</v>
      </c>
      <c r="AR20" s="45">
        <f t="shared" si="8"/>
        <v>0</v>
      </c>
      <c r="AS20" s="45">
        <f t="shared" si="9"/>
        <v>0</v>
      </c>
      <c r="AT20" s="45">
        <f t="shared" si="10"/>
        <v>0</v>
      </c>
      <c r="AU20" s="45">
        <f t="shared" si="11"/>
        <v>0</v>
      </c>
      <c r="AV20" s="45">
        <f t="shared" si="12"/>
        <v>0</v>
      </c>
      <c r="AW20" s="45">
        <f t="shared" si="13"/>
        <v>0</v>
      </c>
      <c r="AX20" s="45">
        <f t="shared" si="14"/>
        <v>0</v>
      </c>
      <c r="AY20" s="45">
        <f t="shared" si="15"/>
        <v>0</v>
      </c>
      <c r="AZ20" s="45">
        <f t="shared" si="16"/>
        <v>0</v>
      </c>
      <c r="BA20" s="45">
        <f t="shared" si="17"/>
        <v>0</v>
      </c>
      <c r="BB20" s="45">
        <f t="shared" si="18"/>
        <v>0</v>
      </c>
      <c r="BC20" s="45">
        <f t="shared" si="19"/>
        <v>0</v>
      </c>
      <c r="BD20" s="45">
        <f t="shared" si="20"/>
        <v>0</v>
      </c>
      <c r="BE20" s="45">
        <f t="shared" si="21"/>
        <v>0</v>
      </c>
      <c r="BF20" s="45">
        <f t="shared" si="22"/>
        <v>0</v>
      </c>
      <c r="BG20" s="45">
        <f t="shared" si="23"/>
        <v>0</v>
      </c>
      <c r="BH20" s="45">
        <f t="shared" si="24"/>
        <v>0</v>
      </c>
      <c r="BI20" s="45">
        <f t="shared" si="25"/>
        <v>0</v>
      </c>
      <c r="BJ20" s="45">
        <f t="shared" si="26"/>
        <v>0</v>
      </c>
      <c r="BK20" s="45"/>
      <c r="BL20" s="49">
        <v>19</v>
      </c>
      <c r="BM20">
        <f t="shared" si="83"/>
        <v>0</v>
      </c>
      <c r="BN20" s="45">
        <f t="shared" si="97"/>
        <v>0</v>
      </c>
      <c r="BO20" s="45">
        <f t="shared" si="27"/>
        <v>0</v>
      </c>
      <c r="BP20" s="45">
        <f t="shared" si="28"/>
        <v>0</v>
      </c>
      <c r="BQ20" s="45">
        <f t="shared" si="29"/>
        <v>0</v>
      </c>
      <c r="BR20" s="45">
        <f t="shared" si="30"/>
        <v>0</v>
      </c>
      <c r="BS20" s="45">
        <f t="shared" si="31"/>
        <v>0</v>
      </c>
      <c r="BT20" s="45">
        <f t="shared" si="32"/>
        <v>0</v>
      </c>
      <c r="BU20" s="45">
        <f t="shared" si="33"/>
        <v>0</v>
      </c>
      <c r="BV20" s="45">
        <f t="shared" si="34"/>
        <v>0</v>
      </c>
      <c r="BW20" s="45">
        <f t="shared" si="35"/>
        <v>0</v>
      </c>
      <c r="BX20" s="45">
        <f t="shared" si="36"/>
        <v>0</v>
      </c>
      <c r="BY20" s="45">
        <f t="shared" si="37"/>
        <v>0</v>
      </c>
      <c r="BZ20" s="45">
        <f t="shared" si="38"/>
        <v>0</v>
      </c>
      <c r="CA20" s="45">
        <f t="shared" si="39"/>
        <v>0</v>
      </c>
      <c r="CB20" s="45">
        <f t="shared" si="40"/>
        <v>0</v>
      </c>
      <c r="CC20" s="45">
        <f t="shared" si="41"/>
        <v>0</v>
      </c>
      <c r="CD20" s="45">
        <f t="shared" si="42"/>
        <v>0</v>
      </c>
      <c r="CE20" s="45">
        <f t="shared" si="43"/>
        <v>0</v>
      </c>
      <c r="CF20" s="45">
        <f t="shared" si="44"/>
        <v>0</v>
      </c>
      <c r="CG20" s="45">
        <f t="shared" si="45"/>
        <v>0</v>
      </c>
      <c r="CH20" s="45">
        <f t="shared" si="46"/>
        <v>0</v>
      </c>
      <c r="CI20" s="45">
        <f t="shared" si="47"/>
        <v>0</v>
      </c>
      <c r="CJ20" s="45">
        <f t="shared" si="48"/>
        <v>0</v>
      </c>
      <c r="CK20" s="45">
        <f t="shared" si="49"/>
        <v>0</v>
      </c>
      <c r="CL20" s="45">
        <f t="shared" si="50"/>
        <v>0</v>
      </c>
      <c r="CM20" s="45"/>
      <c r="CN20" s="274">
        <f t="shared" si="84"/>
        <v>0</v>
      </c>
      <c r="CO20" s="274">
        <v>19</v>
      </c>
      <c r="CP20" s="269">
        <f t="shared" si="85"/>
        <v>1</v>
      </c>
      <c r="CQ20" s="269">
        <f>CP20+COUNTIF($CP$2:CP20,CP20)-1</f>
        <v>19</v>
      </c>
      <c r="CR20" s="271" t="str">
        <f t="shared" si="51"/>
        <v>Barbados</v>
      </c>
      <c r="CS20" s="71">
        <f t="shared" si="86"/>
        <v>0</v>
      </c>
      <c r="CT20" s="45">
        <f t="shared" si="52"/>
        <v>0</v>
      </c>
      <c r="CU20" s="45">
        <f t="shared" si="53"/>
        <v>0</v>
      </c>
      <c r="CV20" s="45">
        <f t="shared" si="54"/>
        <v>0</v>
      </c>
      <c r="CW20" s="45">
        <f t="shared" si="55"/>
        <v>0</v>
      </c>
      <c r="CX20" s="45">
        <f t="shared" si="56"/>
        <v>0</v>
      </c>
      <c r="CY20" s="45">
        <f t="shared" si="57"/>
        <v>0</v>
      </c>
      <c r="CZ20" s="45">
        <f t="shared" si="58"/>
        <v>0</v>
      </c>
      <c r="DA20" s="45">
        <f t="shared" si="59"/>
        <v>0</v>
      </c>
      <c r="DB20" s="45">
        <f t="shared" si="60"/>
        <v>0</v>
      </c>
      <c r="DC20" s="45">
        <f t="shared" si="61"/>
        <v>0</v>
      </c>
      <c r="DD20" s="45">
        <f t="shared" si="62"/>
        <v>0</v>
      </c>
      <c r="DE20" s="45">
        <f t="shared" si="63"/>
        <v>0</v>
      </c>
      <c r="DF20" s="45">
        <f t="shared" si="64"/>
        <v>0</v>
      </c>
      <c r="DG20" s="45">
        <f t="shared" si="65"/>
        <v>0</v>
      </c>
      <c r="DH20" s="45">
        <f t="shared" si="66"/>
        <v>0</v>
      </c>
      <c r="DI20" s="45">
        <f t="shared" si="67"/>
        <v>0</v>
      </c>
      <c r="DJ20" s="45">
        <f t="shared" si="68"/>
        <v>0</v>
      </c>
      <c r="DK20" s="45">
        <f t="shared" si="69"/>
        <v>0</v>
      </c>
      <c r="DL20" s="45">
        <f t="shared" si="70"/>
        <v>0</v>
      </c>
      <c r="DM20" s="45">
        <f t="shared" si="71"/>
        <v>0</v>
      </c>
      <c r="DN20" s="45">
        <f t="shared" si="72"/>
        <v>0</v>
      </c>
      <c r="DO20" s="45">
        <f t="shared" si="73"/>
        <v>0</v>
      </c>
      <c r="DP20" s="45">
        <f t="shared" si="74"/>
        <v>0</v>
      </c>
      <c r="DQ20" s="45">
        <f t="shared" si="75"/>
        <v>0</v>
      </c>
      <c r="DS20" s="48">
        <v>19</v>
      </c>
      <c r="DT20" s="49">
        <f t="shared" si="87"/>
        <v>1</v>
      </c>
      <c r="DU20" s="48">
        <f>DT20+COUNTIF(DT$2:$DT20,DT20)-1</f>
        <v>19</v>
      </c>
      <c r="DV20" s="276" t="s">
        <v>973</v>
      </c>
      <c r="DW20" s="45">
        <f>X243</f>
        <v>0</v>
      </c>
      <c r="DY20" s="49">
        <f t="shared" si="88"/>
        <v>1</v>
      </c>
      <c r="DZ20" s="48">
        <f>DY20+COUNTIF(DY$2:$DY20,DY20)-1</f>
        <v>19</v>
      </c>
      <c r="EA20" s="49">
        <v>19</v>
      </c>
      <c r="EB20" t="str">
        <f t="shared" si="89"/>
        <v xml:space="preserve"> </v>
      </c>
      <c r="EC20" s="45">
        <f t="shared" si="90"/>
        <v>0</v>
      </c>
      <c r="EE20" s="288">
        <f t="shared" si="76"/>
        <v>0</v>
      </c>
      <c r="EG20" s="48">
        <v>19</v>
      </c>
      <c r="EH20" s="49">
        <f t="shared" si="91"/>
        <v>1</v>
      </c>
      <c r="EI20" s="48">
        <f>EH20+COUNTIF($EH$2:EH20,EH20)-1</f>
        <v>19</v>
      </c>
      <c r="EJ20" s="276" t="s">
        <v>973</v>
      </c>
      <c r="EK20" s="45">
        <f>$DL$243</f>
        <v>0</v>
      </c>
      <c r="EM20" s="49">
        <f t="shared" si="92"/>
        <v>2</v>
      </c>
      <c r="EN20" s="48">
        <f>EM20+COUNTIF($EM$2:EM20,EM20)-1</f>
        <v>19</v>
      </c>
      <c r="EO20" s="49">
        <v>19</v>
      </c>
      <c r="EP20" t="str">
        <f t="shared" si="93"/>
        <v xml:space="preserve"> </v>
      </c>
      <c r="EQ20" s="45">
        <f t="shared" si="98"/>
        <v>0</v>
      </c>
      <c r="FC20" s="59" t="s">
        <v>1085</v>
      </c>
      <c r="FD20" s="46"/>
      <c r="FE20" s="46"/>
      <c r="FF20" s="63">
        <f>LARGE($FJ$20:$FM$20,4)</f>
        <v>1</v>
      </c>
      <c r="FG20" s="63">
        <f>LARGE($FJ$20:$FM$20,3)</f>
        <v>1</v>
      </c>
      <c r="FH20" s="63">
        <f>LARGE($FJ$20:$FM$20,2)</f>
        <v>1</v>
      </c>
      <c r="FI20" s="63">
        <f>LARGE($FJ$20:$FM$20,1)</f>
        <v>1</v>
      </c>
      <c r="FJ20" s="64">
        <f t="shared" ref="FJ20:FM21" si="100">IFERROR(VLOOKUP(FJ22,Period,2,FALSE),1)</f>
        <v>1</v>
      </c>
      <c r="FK20" s="64">
        <f t="shared" si="100"/>
        <v>1</v>
      </c>
      <c r="FL20" s="64">
        <f t="shared" si="100"/>
        <v>1</v>
      </c>
      <c r="FM20" s="64">
        <f t="shared" si="100"/>
        <v>1</v>
      </c>
    </row>
    <row r="21" spans="1:169">
      <c r="A21" s="269">
        <v>20</v>
      </c>
      <c r="B21" s="400">
        <f t="shared" si="78"/>
        <v>1</v>
      </c>
      <c r="C21" s="401">
        <f>B21+COUNTIF(B$2:$B21,B21)-1</f>
        <v>20</v>
      </c>
      <c r="D21" s="402" t="str">
        <f>Tables!AI21</f>
        <v>Belarus</v>
      </c>
      <c r="E21" s="403">
        <f t="shared" si="79"/>
        <v>0</v>
      </c>
      <c r="F21" s="47">
        <f>SUMIFS('Portfolio Allocation'!C$10:C$109,'Portfolio Allocation'!$A$10:$A$109,'Graph Tables'!$D21)</f>
        <v>0</v>
      </c>
      <c r="G21" s="47">
        <f>SUMIFS('Portfolio Allocation'!D$10:D$109,'Portfolio Allocation'!$A$10:$A$109,'Graph Tables'!$D21)</f>
        <v>0</v>
      </c>
      <c r="H21" s="47">
        <f>SUMIFS('Portfolio Allocation'!E$10:E$109,'Portfolio Allocation'!$A$10:$A$109,'Graph Tables'!$D21)</f>
        <v>0</v>
      </c>
      <c r="I21" s="47">
        <f>SUMIFS('Portfolio Allocation'!F$10:F$109,'Portfolio Allocation'!$A$10:$A$109,'Graph Tables'!$D21)</f>
        <v>0</v>
      </c>
      <c r="J21" s="47">
        <f>SUMIFS('Portfolio Allocation'!G$10:G$109,'Portfolio Allocation'!$A$10:$A$109,'Graph Tables'!$D21)</f>
        <v>0</v>
      </c>
      <c r="K21" s="47">
        <f>SUMIFS('Portfolio Allocation'!H$10:H$109,'Portfolio Allocation'!$A$10:$A$109,'Graph Tables'!$D21)</f>
        <v>0</v>
      </c>
      <c r="L21" s="47">
        <f>SUMIFS('Portfolio Allocation'!I$10:I$109,'Portfolio Allocation'!$A$10:$A$109,'Graph Tables'!$D21)</f>
        <v>0</v>
      </c>
      <c r="M21" s="47">
        <f>SUMIFS('Portfolio Allocation'!J$10:J$109,'Portfolio Allocation'!$A$10:$A$109,'Graph Tables'!$D21)</f>
        <v>0</v>
      </c>
      <c r="N21" s="47">
        <f>SUMIFS('Portfolio Allocation'!K$10:K$109,'Portfolio Allocation'!$A$10:$A$109,'Graph Tables'!$D21)</f>
        <v>0</v>
      </c>
      <c r="O21" s="47">
        <f>SUMIFS('Portfolio Allocation'!L$10:L$109,'Portfolio Allocation'!$A$10:$A$109,'Graph Tables'!$D21)</f>
        <v>0</v>
      </c>
      <c r="P21" s="47">
        <f>SUMIFS('Portfolio Allocation'!M$10:M$109,'Portfolio Allocation'!$A$10:$A$109,'Graph Tables'!$D21)</f>
        <v>0</v>
      </c>
      <c r="Q21" s="47">
        <f>SUMIFS('Portfolio Allocation'!N$10:N$109,'Portfolio Allocation'!$A$10:$A$109,'Graph Tables'!$D21)</f>
        <v>0</v>
      </c>
      <c r="R21" s="47">
        <f>SUMIFS('Portfolio Allocation'!O$10:O$109,'Portfolio Allocation'!$A$10:$A$109,'Graph Tables'!$D21)</f>
        <v>0</v>
      </c>
      <c r="S21" s="47">
        <f>SUMIFS('Portfolio Allocation'!P$10:P$109,'Portfolio Allocation'!$A$10:$A$109,'Graph Tables'!$D21)</f>
        <v>0</v>
      </c>
      <c r="T21" s="47">
        <f>SUMIFS('Portfolio Allocation'!Q$10:Q$109,'Portfolio Allocation'!$A$10:$A$109,'Graph Tables'!$D21)</f>
        <v>0</v>
      </c>
      <c r="U21" s="47">
        <f>SUMIFS('Portfolio Allocation'!R$10:R$109,'Portfolio Allocation'!$A$10:$A$109,'Graph Tables'!$D21)</f>
        <v>0</v>
      </c>
      <c r="V21" s="47">
        <f>SUMIFS('Portfolio Allocation'!S$10:S$109,'Portfolio Allocation'!$A$10:$A$109,'Graph Tables'!$D21)</f>
        <v>0</v>
      </c>
      <c r="W21" s="47">
        <f>SUMIFS('Portfolio Allocation'!T$10:T$109,'Portfolio Allocation'!$A$10:$A$109,'Graph Tables'!$D21)</f>
        <v>0</v>
      </c>
      <c r="X21" s="47">
        <f>SUMIFS('Portfolio Allocation'!U$10:U$109,'Portfolio Allocation'!$A$10:$A$109,'Graph Tables'!$D21)</f>
        <v>0</v>
      </c>
      <c r="Y21" s="47">
        <f>SUMIFS('Portfolio Allocation'!V$10:V$109,'Portfolio Allocation'!$A$10:$A$109,'Graph Tables'!$D21)</f>
        <v>0</v>
      </c>
      <c r="Z21" s="47">
        <f>SUMIFS('Portfolio Allocation'!W$10:W$109,'Portfolio Allocation'!$A$10:$A$109,'Graph Tables'!$D21)</f>
        <v>0</v>
      </c>
      <c r="AA21" s="47">
        <f>SUMIFS('Portfolio Allocation'!X$10:X$109,'Portfolio Allocation'!$A$10:$A$109,'Graph Tables'!$D21)</f>
        <v>0</v>
      </c>
      <c r="AB21" s="47">
        <f>SUMIFS('Portfolio Allocation'!Y$10:Y$109,'Portfolio Allocation'!$A$10:$A$109,'Graph Tables'!$D21)</f>
        <v>0</v>
      </c>
      <c r="AC21" s="47">
        <f>SUMIFS('Portfolio Allocation'!Z$10:Z$109,'Portfolio Allocation'!$A$10:$A$109,'Graph Tables'!$D21)</f>
        <v>0</v>
      </c>
      <c r="AD21" s="47"/>
      <c r="AE21" s="49">
        <v>20</v>
      </c>
      <c r="AF21" t="str">
        <f t="shared" si="80"/>
        <v xml:space="preserve"> </v>
      </c>
      <c r="AG21" s="45">
        <f t="shared" si="96"/>
        <v>0</v>
      </c>
      <c r="AH21" s="47"/>
      <c r="AI21" s="269">
        <f t="shared" si="81"/>
        <v>1</v>
      </c>
      <c r="AJ21" s="269">
        <f>AI21+COUNTIF(AI$2:$AI21,AI21)-1</f>
        <v>20</v>
      </c>
      <c r="AK21" s="271" t="str">
        <f t="shared" si="2"/>
        <v>Belarus</v>
      </c>
      <c r="AL21" s="71">
        <f t="shared" si="82"/>
        <v>0</v>
      </c>
      <c r="AM21" s="45">
        <f t="shared" si="3"/>
        <v>0</v>
      </c>
      <c r="AN21" s="45">
        <f t="shared" si="4"/>
        <v>0</v>
      </c>
      <c r="AO21" s="45">
        <f t="shared" si="5"/>
        <v>0</v>
      </c>
      <c r="AP21" s="45">
        <f t="shared" si="6"/>
        <v>0</v>
      </c>
      <c r="AQ21" s="45">
        <f t="shared" si="7"/>
        <v>0</v>
      </c>
      <c r="AR21" s="45">
        <f t="shared" si="8"/>
        <v>0</v>
      </c>
      <c r="AS21" s="45">
        <f t="shared" si="9"/>
        <v>0</v>
      </c>
      <c r="AT21" s="45">
        <f t="shared" si="10"/>
        <v>0</v>
      </c>
      <c r="AU21" s="45">
        <f t="shared" si="11"/>
        <v>0</v>
      </c>
      <c r="AV21" s="45">
        <f t="shared" si="12"/>
        <v>0</v>
      </c>
      <c r="AW21" s="45">
        <f t="shared" si="13"/>
        <v>0</v>
      </c>
      <c r="AX21" s="45">
        <f t="shared" si="14"/>
        <v>0</v>
      </c>
      <c r="AY21" s="45">
        <f t="shared" si="15"/>
        <v>0</v>
      </c>
      <c r="AZ21" s="45">
        <f t="shared" si="16"/>
        <v>0</v>
      </c>
      <c r="BA21" s="45">
        <f t="shared" si="17"/>
        <v>0</v>
      </c>
      <c r="BB21" s="45">
        <f t="shared" si="18"/>
        <v>0</v>
      </c>
      <c r="BC21" s="45">
        <f t="shared" si="19"/>
        <v>0</v>
      </c>
      <c r="BD21" s="45">
        <f t="shared" si="20"/>
        <v>0</v>
      </c>
      <c r="BE21" s="45">
        <f t="shared" si="21"/>
        <v>0</v>
      </c>
      <c r="BF21" s="45">
        <f t="shared" si="22"/>
        <v>0</v>
      </c>
      <c r="BG21" s="45">
        <f t="shared" si="23"/>
        <v>0</v>
      </c>
      <c r="BH21" s="45">
        <f t="shared" si="24"/>
        <v>0</v>
      </c>
      <c r="BI21" s="45">
        <f t="shared" si="25"/>
        <v>0</v>
      </c>
      <c r="BJ21" s="45">
        <f t="shared" si="26"/>
        <v>0</v>
      </c>
      <c r="BK21" s="45"/>
      <c r="BL21" s="49">
        <v>20</v>
      </c>
      <c r="BM21">
        <f t="shared" si="83"/>
        <v>0</v>
      </c>
      <c r="BN21" s="45">
        <f t="shared" si="97"/>
        <v>0</v>
      </c>
      <c r="BO21" s="45">
        <f t="shared" si="27"/>
        <v>0</v>
      </c>
      <c r="BP21" s="45">
        <f t="shared" si="28"/>
        <v>0</v>
      </c>
      <c r="BQ21" s="45">
        <f t="shared" si="29"/>
        <v>0</v>
      </c>
      <c r="BR21" s="45">
        <f t="shared" si="30"/>
        <v>0</v>
      </c>
      <c r="BS21" s="45">
        <f t="shared" si="31"/>
        <v>0</v>
      </c>
      <c r="BT21" s="45">
        <f t="shared" si="32"/>
        <v>0</v>
      </c>
      <c r="BU21" s="45">
        <f t="shared" si="33"/>
        <v>0</v>
      </c>
      <c r="BV21" s="45">
        <f t="shared" si="34"/>
        <v>0</v>
      </c>
      <c r="BW21" s="45">
        <f t="shared" si="35"/>
        <v>0</v>
      </c>
      <c r="BX21" s="45">
        <f t="shared" si="36"/>
        <v>0</v>
      </c>
      <c r="BY21" s="45">
        <f t="shared" si="37"/>
        <v>0</v>
      </c>
      <c r="BZ21" s="45">
        <f t="shared" si="38"/>
        <v>0</v>
      </c>
      <c r="CA21" s="45">
        <f t="shared" si="39"/>
        <v>0</v>
      </c>
      <c r="CB21" s="45">
        <f t="shared" si="40"/>
        <v>0</v>
      </c>
      <c r="CC21" s="45">
        <f t="shared" si="41"/>
        <v>0</v>
      </c>
      <c r="CD21" s="45">
        <f t="shared" si="42"/>
        <v>0</v>
      </c>
      <c r="CE21" s="45">
        <f t="shared" si="43"/>
        <v>0</v>
      </c>
      <c r="CF21" s="45">
        <f t="shared" si="44"/>
        <v>0</v>
      </c>
      <c r="CG21" s="45">
        <f t="shared" si="45"/>
        <v>0</v>
      </c>
      <c r="CH21" s="45">
        <f t="shared" si="46"/>
        <v>0</v>
      </c>
      <c r="CI21" s="45">
        <f t="shared" si="47"/>
        <v>0</v>
      </c>
      <c r="CJ21" s="45">
        <f t="shared" si="48"/>
        <v>0</v>
      </c>
      <c r="CK21" s="45">
        <f t="shared" si="49"/>
        <v>0</v>
      </c>
      <c r="CL21" s="45">
        <f t="shared" si="50"/>
        <v>0</v>
      </c>
      <c r="CM21" s="45"/>
      <c r="CN21" s="274">
        <f t="shared" si="84"/>
        <v>0</v>
      </c>
      <c r="CO21" s="274">
        <v>20</v>
      </c>
      <c r="CP21" s="269">
        <f t="shared" si="85"/>
        <v>1</v>
      </c>
      <c r="CQ21" s="269">
        <f>CP21+COUNTIF($CP$2:CP21,CP21)-1</f>
        <v>20</v>
      </c>
      <c r="CR21" s="271" t="str">
        <f t="shared" si="51"/>
        <v>Belarus</v>
      </c>
      <c r="CS21" s="71">
        <f t="shared" si="86"/>
        <v>0</v>
      </c>
      <c r="CT21" s="45">
        <f t="shared" si="52"/>
        <v>0</v>
      </c>
      <c r="CU21" s="45">
        <f t="shared" si="53"/>
        <v>0</v>
      </c>
      <c r="CV21" s="45">
        <f t="shared" si="54"/>
        <v>0</v>
      </c>
      <c r="CW21" s="45">
        <f t="shared" si="55"/>
        <v>0</v>
      </c>
      <c r="CX21" s="45">
        <f t="shared" si="56"/>
        <v>0</v>
      </c>
      <c r="CY21" s="45">
        <f t="shared" si="57"/>
        <v>0</v>
      </c>
      <c r="CZ21" s="45">
        <f t="shared" si="58"/>
        <v>0</v>
      </c>
      <c r="DA21" s="45">
        <f t="shared" si="59"/>
        <v>0</v>
      </c>
      <c r="DB21" s="45">
        <f t="shared" si="60"/>
        <v>0</v>
      </c>
      <c r="DC21" s="45">
        <f t="shared" si="61"/>
        <v>0</v>
      </c>
      <c r="DD21" s="45">
        <f t="shared" si="62"/>
        <v>0</v>
      </c>
      <c r="DE21" s="45">
        <f t="shared" si="63"/>
        <v>0</v>
      </c>
      <c r="DF21" s="45">
        <f t="shared" si="64"/>
        <v>0</v>
      </c>
      <c r="DG21" s="45">
        <f t="shared" si="65"/>
        <v>0</v>
      </c>
      <c r="DH21" s="45">
        <f t="shared" si="66"/>
        <v>0</v>
      </c>
      <c r="DI21" s="45">
        <f t="shared" si="67"/>
        <v>0</v>
      </c>
      <c r="DJ21" s="45">
        <f t="shared" si="68"/>
        <v>0</v>
      </c>
      <c r="DK21" s="45">
        <f t="shared" si="69"/>
        <v>0</v>
      </c>
      <c r="DL21" s="45">
        <f t="shared" si="70"/>
        <v>0</v>
      </c>
      <c r="DM21" s="45">
        <f t="shared" si="71"/>
        <v>0</v>
      </c>
      <c r="DN21" s="45">
        <f t="shared" si="72"/>
        <v>0</v>
      </c>
      <c r="DO21" s="45">
        <f t="shared" si="73"/>
        <v>0</v>
      </c>
      <c r="DP21" s="45">
        <f t="shared" si="74"/>
        <v>0</v>
      </c>
      <c r="DQ21" s="45">
        <f t="shared" si="75"/>
        <v>0</v>
      </c>
      <c r="DS21" s="48">
        <v>20</v>
      </c>
      <c r="DT21" s="49">
        <f t="shared" si="87"/>
        <v>1</v>
      </c>
      <c r="DU21" s="48">
        <f>DT21+COUNTIF(DT$2:$DT21,DT21)-1</f>
        <v>20</v>
      </c>
      <c r="DV21" s="45" t="s">
        <v>974</v>
      </c>
      <c r="DW21" s="45">
        <f>Y243</f>
        <v>0</v>
      </c>
      <c r="DY21" s="49">
        <f t="shared" si="88"/>
        <v>1</v>
      </c>
      <c r="DZ21" s="48">
        <f>DY21+COUNTIF(DY$2:$DY21,DY21)-1</f>
        <v>20</v>
      </c>
      <c r="EA21" s="49">
        <v>20</v>
      </c>
      <c r="EB21" t="str">
        <f t="shared" si="89"/>
        <v xml:space="preserve"> </v>
      </c>
      <c r="EC21" s="45">
        <f t="shared" si="90"/>
        <v>0</v>
      </c>
      <c r="EE21" s="288">
        <f t="shared" si="76"/>
        <v>0</v>
      </c>
      <c r="EG21" s="48">
        <v>20</v>
      </c>
      <c r="EH21" s="49">
        <f t="shared" si="91"/>
        <v>1</v>
      </c>
      <c r="EI21" s="48">
        <f>EH21+COUNTIF($EH$2:EH21,EH21)-1</f>
        <v>20</v>
      </c>
      <c r="EJ21" s="45" t="s">
        <v>974</v>
      </c>
      <c r="EK21" s="45">
        <f>$DM$243</f>
        <v>0</v>
      </c>
      <c r="EM21" s="49">
        <f t="shared" si="92"/>
        <v>2</v>
      </c>
      <c r="EN21" s="48">
        <f>EM21+COUNTIF($EM$2:EM21,EM21)-1</f>
        <v>20</v>
      </c>
      <c r="EO21" s="49">
        <v>20</v>
      </c>
      <c r="EP21" t="str">
        <f t="shared" si="93"/>
        <v xml:space="preserve"> </v>
      </c>
      <c r="EQ21" s="45">
        <f t="shared" si="98"/>
        <v>0</v>
      </c>
      <c r="FC21" s="59"/>
      <c r="FD21" s="46"/>
      <c r="FE21" s="46"/>
      <c r="FF21" s="63">
        <f>COUNTIF($FJ$22:$FM$22,FF$22)</f>
        <v>0</v>
      </c>
      <c r="FG21" s="63">
        <f>COUNTIF($FJ$22:$FM$22,FG$22)</f>
        <v>0</v>
      </c>
      <c r="FH21" s="63">
        <f>COUNTIF($FJ$22:$FM$22,FH$22)</f>
        <v>0</v>
      </c>
      <c r="FI21" s="63">
        <f>COUNTIF($FJ$22:$FM$22,FI$22)</f>
        <v>0</v>
      </c>
      <c r="FJ21" s="64">
        <f t="shared" si="100"/>
        <v>1</v>
      </c>
      <c r="FK21" s="64">
        <f t="shared" si="100"/>
        <v>1</v>
      </c>
      <c r="FL21" s="64">
        <f t="shared" si="100"/>
        <v>1</v>
      </c>
      <c r="FM21" s="64">
        <f t="shared" si="100"/>
        <v>1</v>
      </c>
    </row>
    <row r="22" spans="1:169">
      <c r="A22" s="269">
        <v>21</v>
      </c>
      <c r="B22" s="400">
        <f t="shared" si="78"/>
        <v>1</v>
      </c>
      <c r="C22" s="401">
        <f>B22+COUNTIF(B$2:$B22,B22)-1</f>
        <v>21</v>
      </c>
      <c r="D22" s="402" t="str">
        <f>Tables!AI22</f>
        <v>Belgium</v>
      </c>
      <c r="E22" s="403">
        <f t="shared" si="79"/>
        <v>0</v>
      </c>
      <c r="F22" s="47">
        <f>SUMIFS('Portfolio Allocation'!C$10:C$109,'Portfolio Allocation'!$A$10:$A$109,'Graph Tables'!$D22)</f>
        <v>0</v>
      </c>
      <c r="G22" s="47">
        <f>SUMIFS('Portfolio Allocation'!D$10:D$109,'Portfolio Allocation'!$A$10:$A$109,'Graph Tables'!$D22)</f>
        <v>0</v>
      </c>
      <c r="H22" s="47">
        <f>SUMIFS('Portfolio Allocation'!E$10:E$109,'Portfolio Allocation'!$A$10:$A$109,'Graph Tables'!$D22)</f>
        <v>0</v>
      </c>
      <c r="I22" s="47">
        <f>SUMIFS('Portfolio Allocation'!F$10:F$109,'Portfolio Allocation'!$A$10:$A$109,'Graph Tables'!$D22)</f>
        <v>0</v>
      </c>
      <c r="J22" s="47">
        <f>SUMIFS('Portfolio Allocation'!G$10:G$109,'Portfolio Allocation'!$A$10:$A$109,'Graph Tables'!$D22)</f>
        <v>0</v>
      </c>
      <c r="K22" s="47">
        <f>SUMIFS('Portfolio Allocation'!H$10:H$109,'Portfolio Allocation'!$A$10:$A$109,'Graph Tables'!$D22)</f>
        <v>0</v>
      </c>
      <c r="L22" s="47">
        <f>SUMIFS('Portfolio Allocation'!I$10:I$109,'Portfolio Allocation'!$A$10:$A$109,'Graph Tables'!$D22)</f>
        <v>0</v>
      </c>
      <c r="M22" s="47">
        <f>SUMIFS('Portfolio Allocation'!J$10:J$109,'Portfolio Allocation'!$A$10:$A$109,'Graph Tables'!$D22)</f>
        <v>0</v>
      </c>
      <c r="N22" s="47">
        <f>SUMIFS('Portfolio Allocation'!K$10:K$109,'Portfolio Allocation'!$A$10:$A$109,'Graph Tables'!$D22)</f>
        <v>0</v>
      </c>
      <c r="O22" s="47">
        <f>SUMIFS('Portfolio Allocation'!L$10:L$109,'Portfolio Allocation'!$A$10:$A$109,'Graph Tables'!$D22)</f>
        <v>0</v>
      </c>
      <c r="P22" s="47">
        <f>SUMIFS('Portfolio Allocation'!M$10:M$109,'Portfolio Allocation'!$A$10:$A$109,'Graph Tables'!$D22)</f>
        <v>0</v>
      </c>
      <c r="Q22" s="47">
        <f>SUMIFS('Portfolio Allocation'!N$10:N$109,'Portfolio Allocation'!$A$10:$A$109,'Graph Tables'!$D22)</f>
        <v>0</v>
      </c>
      <c r="R22" s="47">
        <f>SUMIFS('Portfolio Allocation'!O$10:O$109,'Portfolio Allocation'!$A$10:$A$109,'Graph Tables'!$D22)</f>
        <v>0</v>
      </c>
      <c r="S22" s="47">
        <f>SUMIFS('Portfolio Allocation'!P$10:P$109,'Portfolio Allocation'!$A$10:$A$109,'Graph Tables'!$D22)</f>
        <v>0</v>
      </c>
      <c r="T22" s="47">
        <f>SUMIFS('Portfolio Allocation'!Q$10:Q$109,'Portfolio Allocation'!$A$10:$A$109,'Graph Tables'!$D22)</f>
        <v>0</v>
      </c>
      <c r="U22" s="47">
        <f>SUMIFS('Portfolio Allocation'!R$10:R$109,'Portfolio Allocation'!$A$10:$A$109,'Graph Tables'!$D22)</f>
        <v>0</v>
      </c>
      <c r="V22" s="47">
        <f>SUMIFS('Portfolio Allocation'!S$10:S$109,'Portfolio Allocation'!$A$10:$A$109,'Graph Tables'!$D22)</f>
        <v>0</v>
      </c>
      <c r="W22" s="47">
        <f>SUMIFS('Portfolio Allocation'!T$10:T$109,'Portfolio Allocation'!$A$10:$A$109,'Graph Tables'!$D22)</f>
        <v>0</v>
      </c>
      <c r="X22" s="47">
        <f>SUMIFS('Portfolio Allocation'!U$10:U$109,'Portfolio Allocation'!$A$10:$A$109,'Graph Tables'!$D22)</f>
        <v>0</v>
      </c>
      <c r="Y22" s="47">
        <f>SUMIFS('Portfolio Allocation'!V$10:V$109,'Portfolio Allocation'!$A$10:$A$109,'Graph Tables'!$D22)</f>
        <v>0</v>
      </c>
      <c r="Z22" s="47">
        <f>SUMIFS('Portfolio Allocation'!W$10:W$109,'Portfolio Allocation'!$A$10:$A$109,'Graph Tables'!$D22)</f>
        <v>0</v>
      </c>
      <c r="AA22" s="47">
        <f>SUMIFS('Portfolio Allocation'!X$10:X$109,'Portfolio Allocation'!$A$10:$A$109,'Graph Tables'!$D22)</f>
        <v>0</v>
      </c>
      <c r="AB22" s="47">
        <f>SUMIFS('Portfolio Allocation'!Y$10:Y$109,'Portfolio Allocation'!$A$10:$A$109,'Graph Tables'!$D22)</f>
        <v>0</v>
      </c>
      <c r="AC22" s="47">
        <f>SUMIFS('Portfolio Allocation'!Z$10:Z$109,'Portfolio Allocation'!$A$10:$A$109,'Graph Tables'!$D22)</f>
        <v>0</v>
      </c>
      <c r="AD22" s="47"/>
      <c r="AE22" s="49">
        <v>21</v>
      </c>
      <c r="AF22" t="str">
        <f t="shared" si="80"/>
        <v xml:space="preserve"> </v>
      </c>
      <c r="AG22" s="45">
        <f t="shared" si="96"/>
        <v>0</v>
      </c>
      <c r="AH22" s="47"/>
      <c r="AI22" s="269">
        <f t="shared" si="81"/>
        <v>1</v>
      </c>
      <c r="AJ22" s="269">
        <f>AI22+COUNTIF(AI$2:$AI22,AI22)-1</f>
        <v>21</v>
      </c>
      <c r="AK22" s="271" t="str">
        <f t="shared" si="2"/>
        <v>Belgium</v>
      </c>
      <c r="AL22" s="71">
        <f t="shared" si="82"/>
        <v>0</v>
      </c>
      <c r="AM22" s="45">
        <f t="shared" si="3"/>
        <v>0</v>
      </c>
      <c r="AN22" s="45">
        <f t="shared" si="4"/>
        <v>0</v>
      </c>
      <c r="AO22" s="45">
        <f t="shared" si="5"/>
        <v>0</v>
      </c>
      <c r="AP22" s="45">
        <f t="shared" si="6"/>
        <v>0</v>
      </c>
      <c r="AQ22" s="45">
        <f t="shared" si="7"/>
        <v>0</v>
      </c>
      <c r="AR22" s="45">
        <f t="shared" si="8"/>
        <v>0</v>
      </c>
      <c r="AS22" s="45">
        <f t="shared" si="9"/>
        <v>0</v>
      </c>
      <c r="AT22" s="45">
        <f t="shared" si="10"/>
        <v>0</v>
      </c>
      <c r="AU22" s="45">
        <f t="shared" si="11"/>
        <v>0</v>
      </c>
      <c r="AV22" s="45">
        <f t="shared" si="12"/>
        <v>0</v>
      </c>
      <c r="AW22" s="45">
        <f t="shared" si="13"/>
        <v>0</v>
      </c>
      <c r="AX22" s="45">
        <f t="shared" si="14"/>
        <v>0</v>
      </c>
      <c r="AY22" s="45">
        <f t="shared" si="15"/>
        <v>0</v>
      </c>
      <c r="AZ22" s="45">
        <f t="shared" si="16"/>
        <v>0</v>
      </c>
      <c r="BA22" s="45">
        <f t="shared" si="17"/>
        <v>0</v>
      </c>
      <c r="BB22" s="45">
        <f t="shared" si="18"/>
        <v>0</v>
      </c>
      <c r="BC22" s="45">
        <f t="shared" si="19"/>
        <v>0</v>
      </c>
      <c r="BD22" s="45">
        <f t="shared" si="20"/>
        <v>0</v>
      </c>
      <c r="BE22" s="45">
        <f t="shared" si="21"/>
        <v>0</v>
      </c>
      <c r="BF22" s="45">
        <f t="shared" si="22"/>
        <v>0</v>
      </c>
      <c r="BG22" s="45">
        <f t="shared" si="23"/>
        <v>0</v>
      </c>
      <c r="BH22" s="45">
        <f t="shared" si="24"/>
        <v>0</v>
      </c>
      <c r="BI22" s="45">
        <f t="shared" si="25"/>
        <v>0</v>
      </c>
      <c r="BJ22" s="45">
        <f t="shared" si="26"/>
        <v>0</v>
      </c>
      <c r="BK22" s="45"/>
      <c r="BL22" s="49">
        <v>21</v>
      </c>
      <c r="BM22">
        <f t="shared" si="83"/>
        <v>0</v>
      </c>
      <c r="BN22" s="45">
        <f t="shared" si="97"/>
        <v>0</v>
      </c>
      <c r="BO22" s="45">
        <f t="shared" si="27"/>
        <v>0</v>
      </c>
      <c r="BP22" s="45">
        <f t="shared" si="28"/>
        <v>0</v>
      </c>
      <c r="BQ22" s="45">
        <f t="shared" si="29"/>
        <v>0</v>
      </c>
      <c r="BR22" s="45">
        <f t="shared" si="30"/>
        <v>0</v>
      </c>
      <c r="BS22" s="45">
        <f t="shared" si="31"/>
        <v>0</v>
      </c>
      <c r="BT22" s="45">
        <f t="shared" si="32"/>
        <v>0</v>
      </c>
      <c r="BU22" s="45">
        <f t="shared" si="33"/>
        <v>0</v>
      </c>
      <c r="BV22" s="45">
        <f t="shared" si="34"/>
        <v>0</v>
      </c>
      <c r="BW22" s="45">
        <f t="shared" si="35"/>
        <v>0</v>
      </c>
      <c r="BX22" s="45">
        <f t="shared" si="36"/>
        <v>0</v>
      </c>
      <c r="BY22" s="45">
        <f t="shared" si="37"/>
        <v>0</v>
      </c>
      <c r="BZ22" s="45">
        <f t="shared" si="38"/>
        <v>0</v>
      </c>
      <c r="CA22" s="45">
        <f t="shared" si="39"/>
        <v>0</v>
      </c>
      <c r="CB22" s="45">
        <f t="shared" si="40"/>
        <v>0</v>
      </c>
      <c r="CC22" s="45">
        <f t="shared" si="41"/>
        <v>0</v>
      </c>
      <c r="CD22" s="45">
        <f t="shared" si="42"/>
        <v>0</v>
      </c>
      <c r="CE22" s="45">
        <f t="shared" si="43"/>
        <v>0</v>
      </c>
      <c r="CF22" s="45">
        <f t="shared" si="44"/>
        <v>0</v>
      </c>
      <c r="CG22" s="45">
        <f t="shared" si="45"/>
        <v>0</v>
      </c>
      <c r="CH22" s="45">
        <f t="shared" si="46"/>
        <v>0</v>
      </c>
      <c r="CI22" s="45">
        <f t="shared" si="47"/>
        <v>0</v>
      </c>
      <c r="CJ22" s="45">
        <f t="shared" si="48"/>
        <v>0</v>
      </c>
      <c r="CK22" s="45">
        <f t="shared" si="49"/>
        <v>0</v>
      </c>
      <c r="CL22" s="45">
        <f t="shared" si="50"/>
        <v>0</v>
      </c>
      <c r="CM22" s="45"/>
      <c r="CN22" s="274">
        <f t="shared" si="84"/>
        <v>0</v>
      </c>
      <c r="CO22" s="274">
        <v>21</v>
      </c>
      <c r="CP22" s="269">
        <f t="shared" si="85"/>
        <v>1</v>
      </c>
      <c r="CQ22" s="269">
        <f>CP22+COUNTIF($CP$2:CP22,CP22)-1</f>
        <v>21</v>
      </c>
      <c r="CR22" s="271" t="str">
        <f t="shared" si="51"/>
        <v>Belgium</v>
      </c>
      <c r="CS22" s="71">
        <f t="shared" si="86"/>
        <v>0</v>
      </c>
      <c r="CT22" s="45">
        <f t="shared" si="52"/>
        <v>0</v>
      </c>
      <c r="CU22" s="45">
        <f t="shared" si="53"/>
        <v>0</v>
      </c>
      <c r="CV22" s="45">
        <f t="shared" si="54"/>
        <v>0</v>
      </c>
      <c r="CW22" s="45">
        <f t="shared" si="55"/>
        <v>0</v>
      </c>
      <c r="CX22" s="45">
        <f t="shared" si="56"/>
        <v>0</v>
      </c>
      <c r="CY22" s="45">
        <f t="shared" si="57"/>
        <v>0</v>
      </c>
      <c r="CZ22" s="45">
        <f t="shared" si="58"/>
        <v>0</v>
      </c>
      <c r="DA22" s="45">
        <f t="shared" si="59"/>
        <v>0</v>
      </c>
      <c r="DB22" s="45">
        <f t="shared" si="60"/>
        <v>0</v>
      </c>
      <c r="DC22" s="45">
        <f t="shared" si="61"/>
        <v>0</v>
      </c>
      <c r="DD22" s="45">
        <f t="shared" si="62"/>
        <v>0</v>
      </c>
      <c r="DE22" s="45">
        <f t="shared" si="63"/>
        <v>0</v>
      </c>
      <c r="DF22" s="45">
        <f t="shared" si="64"/>
        <v>0</v>
      </c>
      <c r="DG22" s="45">
        <f t="shared" si="65"/>
        <v>0</v>
      </c>
      <c r="DH22" s="45">
        <f t="shared" si="66"/>
        <v>0</v>
      </c>
      <c r="DI22" s="45">
        <f t="shared" si="67"/>
        <v>0</v>
      </c>
      <c r="DJ22" s="45">
        <f t="shared" si="68"/>
        <v>0</v>
      </c>
      <c r="DK22" s="45">
        <f t="shared" si="69"/>
        <v>0</v>
      </c>
      <c r="DL22" s="45">
        <f t="shared" si="70"/>
        <v>0</v>
      </c>
      <c r="DM22" s="45">
        <f t="shared" si="71"/>
        <v>0</v>
      </c>
      <c r="DN22" s="45">
        <f t="shared" si="72"/>
        <v>0</v>
      </c>
      <c r="DO22" s="45">
        <f t="shared" si="73"/>
        <v>0</v>
      </c>
      <c r="DP22" s="45">
        <f t="shared" si="74"/>
        <v>0</v>
      </c>
      <c r="DQ22" s="45">
        <f t="shared" si="75"/>
        <v>0</v>
      </c>
      <c r="DS22" s="48">
        <v>21</v>
      </c>
      <c r="DT22" s="49">
        <f t="shared" si="87"/>
        <v>1</v>
      </c>
      <c r="DU22" s="48">
        <f>DT22+COUNTIF(DT$2:$DT22,DT22)-1</f>
        <v>21</v>
      </c>
      <c r="DV22" s="45" t="s">
        <v>975</v>
      </c>
      <c r="DW22" s="45">
        <f>Z243</f>
        <v>0</v>
      </c>
      <c r="DY22" s="49">
        <f t="shared" si="88"/>
        <v>1</v>
      </c>
      <c r="DZ22" s="48">
        <f>DY22+COUNTIF(DY$2:$DY22,DY22)-1</f>
        <v>21</v>
      </c>
      <c r="EA22" s="49">
        <v>21</v>
      </c>
      <c r="EB22" t="str">
        <f t="shared" si="89"/>
        <v xml:space="preserve"> </v>
      </c>
      <c r="EC22" s="45">
        <f t="shared" si="90"/>
        <v>0</v>
      </c>
      <c r="EE22" s="288">
        <f t="shared" si="76"/>
        <v>0</v>
      </c>
      <c r="EG22" s="48">
        <v>21</v>
      </c>
      <c r="EH22" s="49">
        <f t="shared" si="91"/>
        <v>1</v>
      </c>
      <c r="EI22" s="48">
        <f>EH22+COUNTIF($EH$2:EH22,EH22)-1</f>
        <v>21</v>
      </c>
      <c r="EJ22" s="45" t="s">
        <v>975</v>
      </c>
      <c r="EK22" s="45">
        <f>$DN$243</f>
        <v>0</v>
      </c>
      <c r="EM22" s="49">
        <f t="shared" si="92"/>
        <v>2</v>
      </c>
      <c r="EN22" s="48">
        <f>EM22+COUNTIF($EM$2:EM22,EM22)-1</f>
        <v>21</v>
      </c>
      <c r="EO22" s="49">
        <v>21</v>
      </c>
      <c r="EP22" t="str">
        <f t="shared" si="93"/>
        <v xml:space="preserve"> </v>
      </c>
      <c r="EQ22" s="45">
        <f t="shared" si="98"/>
        <v>0</v>
      </c>
      <c r="FC22" s="46" t="s">
        <v>1109</v>
      </c>
      <c r="FD22" s="46" t="s">
        <v>1088</v>
      </c>
      <c r="FE22" s="46"/>
      <c r="FF22" s="54" t="str">
        <f>VLOOKUP(FF20,PeriodNr,3,FALSE)</f>
        <v>Not reported</v>
      </c>
      <c r="FG22" s="54" t="str">
        <f>VLOOKUP(FG20,PeriodNr,3,FALSE)</f>
        <v>Not reported</v>
      </c>
      <c r="FH22" s="54" t="str">
        <f>VLOOKUP(FH20,PeriodNr,3,FALSE)</f>
        <v>Not reported</v>
      </c>
      <c r="FI22" s="54" t="str">
        <f>VLOOKUP(FI20,PeriodNr,3,FALSE)</f>
        <v>Not reported</v>
      </c>
      <c r="FJ22" s="54" t="str">
        <f>CONCATENATE(Overview!C$11," ",Overview!C$10)</f>
        <v xml:space="preserve"> </v>
      </c>
      <c r="FK22" s="54" t="str">
        <f>CONCATENATE(Overview!D$11," ",Overview!D$10)</f>
        <v xml:space="preserve"> </v>
      </c>
      <c r="FL22" s="54" t="str">
        <f>CONCATENATE(Overview!E$11," ",Overview!E$10)</f>
        <v xml:space="preserve"> </v>
      </c>
      <c r="FM22" s="54" t="str">
        <f>CONCATENATE(Overview!F$11," ",Overview!F$10)</f>
        <v xml:space="preserve"> </v>
      </c>
    </row>
    <row r="23" spans="1:169">
      <c r="A23" s="269">
        <v>22</v>
      </c>
      <c r="B23" s="400">
        <f t="shared" si="78"/>
        <v>1</v>
      </c>
      <c r="C23" s="401">
        <f>B23+COUNTIF(B$2:$B23,B23)-1</f>
        <v>22</v>
      </c>
      <c r="D23" s="402" t="str">
        <f>Tables!AI23</f>
        <v>Belize</v>
      </c>
      <c r="E23" s="403">
        <f t="shared" si="79"/>
        <v>0</v>
      </c>
      <c r="F23" s="47">
        <f>SUMIFS('Portfolio Allocation'!C$10:C$109,'Portfolio Allocation'!$A$10:$A$109,'Graph Tables'!$D23)</f>
        <v>0</v>
      </c>
      <c r="G23" s="47">
        <f>SUMIFS('Portfolio Allocation'!D$10:D$109,'Portfolio Allocation'!$A$10:$A$109,'Graph Tables'!$D23)</f>
        <v>0</v>
      </c>
      <c r="H23" s="47">
        <f>SUMIFS('Portfolio Allocation'!E$10:E$109,'Portfolio Allocation'!$A$10:$A$109,'Graph Tables'!$D23)</f>
        <v>0</v>
      </c>
      <c r="I23" s="47">
        <f>SUMIFS('Portfolio Allocation'!F$10:F$109,'Portfolio Allocation'!$A$10:$A$109,'Graph Tables'!$D23)</f>
        <v>0</v>
      </c>
      <c r="J23" s="47">
        <f>SUMIFS('Portfolio Allocation'!G$10:G$109,'Portfolio Allocation'!$A$10:$A$109,'Graph Tables'!$D23)</f>
        <v>0</v>
      </c>
      <c r="K23" s="47">
        <f>SUMIFS('Portfolio Allocation'!H$10:H$109,'Portfolio Allocation'!$A$10:$A$109,'Graph Tables'!$D23)</f>
        <v>0</v>
      </c>
      <c r="L23" s="47">
        <f>SUMIFS('Portfolio Allocation'!I$10:I$109,'Portfolio Allocation'!$A$10:$A$109,'Graph Tables'!$D23)</f>
        <v>0</v>
      </c>
      <c r="M23" s="47">
        <f>SUMIFS('Portfolio Allocation'!J$10:J$109,'Portfolio Allocation'!$A$10:$A$109,'Graph Tables'!$D23)</f>
        <v>0</v>
      </c>
      <c r="N23" s="47">
        <f>SUMIFS('Portfolio Allocation'!K$10:K$109,'Portfolio Allocation'!$A$10:$A$109,'Graph Tables'!$D23)</f>
        <v>0</v>
      </c>
      <c r="O23" s="47">
        <f>SUMIFS('Portfolio Allocation'!L$10:L$109,'Portfolio Allocation'!$A$10:$A$109,'Graph Tables'!$D23)</f>
        <v>0</v>
      </c>
      <c r="P23" s="47">
        <f>SUMIFS('Portfolio Allocation'!M$10:M$109,'Portfolio Allocation'!$A$10:$A$109,'Graph Tables'!$D23)</f>
        <v>0</v>
      </c>
      <c r="Q23" s="47">
        <f>SUMIFS('Portfolio Allocation'!N$10:N$109,'Portfolio Allocation'!$A$10:$A$109,'Graph Tables'!$D23)</f>
        <v>0</v>
      </c>
      <c r="R23" s="47">
        <f>SUMIFS('Portfolio Allocation'!O$10:O$109,'Portfolio Allocation'!$A$10:$A$109,'Graph Tables'!$D23)</f>
        <v>0</v>
      </c>
      <c r="S23" s="47">
        <f>SUMIFS('Portfolio Allocation'!P$10:P$109,'Portfolio Allocation'!$A$10:$A$109,'Graph Tables'!$D23)</f>
        <v>0</v>
      </c>
      <c r="T23" s="47">
        <f>SUMIFS('Portfolio Allocation'!Q$10:Q$109,'Portfolio Allocation'!$A$10:$A$109,'Graph Tables'!$D23)</f>
        <v>0</v>
      </c>
      <c r="U23" s="47">
        <f>SUMIFS('Portfolio Allocation'!R$10:R$109,'Portfolio Allocation'!$A$10:$A$109,'Graph Tables'!$D23)</f>
        <v>0</v>
      </c>
      <c r="V23" s="47">
        <f>SUMIFS('Portfolio Allocation'!S$10:S$109,'Portfolio Allocation'!$A$10:$A$109,'Graph Tables'!$D23)</f>
        <v>0</v>
      </c>
      <c r="W23" s="47">
        <f>SUMIFS('Portfolio Allocation'!T$10:T$109,'Portfolio Allocation'!$A$10:$A$109,'Graph Tables'!$D23)</f>
        <v>0</v>
      </c>
      <c r="X23" s="47">
        <f>SUMIFS('Portfolio Allocation'!U$10:U$109,'Portfolio Allocation'!$A$10:$A$109,'Graph Tables'!$D23)</f>
        <v>0</v>
      </c>
      <c r="Y23" s="47">
        <f>SUMIFS('Portfolio Allocation'!V$10:V$109,'Portfolio Allocation'!$A$10:$A$109,'Graph Tables'!$D23)</f>
        <v>0</v>
      </c>
      <c r="Z23" s="47">
        <f>SUMIFS('Portfolio Allocation'!W$10:W$109,'Portfolio Allocation'!$A$10:$A$109,'Graph Tables'!$D23)</f>
        <v>0</v>
      </c>
      <c r="AA23" s="47">
        <f>SUMIFS('Portfolio Allocation'!X$10:X$109,'Portfolio Allocation'!$A$10:$A$109,'Graph Tables'!$D23)</f>
        <v>0</v>
      </c>
      <c r="AB23" s="47">
        <f>SUMIFS('Portfolio Allocation'!Y$10:Y$109,'Portfolio Allocation'!$A$10:$A$109,'Graph Tables'!$D23)</f>
        <v>0</v>
      </c>
      <c r="AC23" s="47">
        <f>SUMIFS('Portfolio Allocation'!Z$10:Z$109,'Portfolio Allocation'!$A$10:$A$109,'Graph Tables'!$D23)</f>
        <v>0</v>
      </c>
      <c r="AD23" s="47"/>
      <c r="AE23" s="49">
        <v>22</v>
      </c>
      <c r="AF23" t="str">
        <f t="shared" si="80"/>
        <v xml:space="preserve"> </v>
      </c>
      <c r="AG23" s="45">
        <f t="shared" si="96"/>
        <v>0</v>
      </c>
      <c r="AH23" s="47"/>
      <c r="AI23" s="269">
        <f t="shared" si="81"/>
        <v>1</v>
      </c>
      <c r="AJ23" s="269">
        <f>AI23+COUNTIF(AI$2:$AI23,AI23)-1</f>
        <v>22</v>
      </c>
      <c r="AK23" s="271" t="str">
        <f t="shared" si="2"/>
        <v>Belize</v>
      </c>
      <c r="AL23" s="71">
        <f t="shared" si="82"/>
        <v>0</v>
      </c>
      <c r="AM23" s="45">
        <f t="shared" si="3"/>
        <v>0</v>
      </c>
      <c r="AN23" s="45">
        <f t="shared" si="4"/>
        <v>0</v>
      </c>
      <c r="AO23" s="45">
        <f t="shared" si="5"/>
        <v>0</v>
      </c>
      <c r="AP23" s="45">
        <f t="shared" si="6"/>
        <v>0</v>
      </c>
      <c r="AQ23" s="45">
        <f t="shared" si="7"/>
        <v>0</v>
      </c>
      <c r="AR23" s="45">
        <f t="shared" si="8"/>
        <v>0</v>
      </c>
      <c r="AS23" s="45">
        <f t="shared" si="9"/>
        <v>0</v>
      </c>
      <c r="AT23" s="45">
        <f t="shared" si="10"/>
        <v>0</v>
      </c>
      <c r="AU23" s="45">
        <f t="shared" si="11"/>
        <v>0</v>
      </c>
      <c r="AV23" s="45">
        <f t="shared" si="12"/>
        <v>0</v>
      </c>
      <c r="AW23" s="45">
        <f t="shared" si="13"/>
        <v>0</v>
      </c>
      <c r="AX23" s="45">
        <f t="shared" si="14"/>
        <v>0</v>
      </c>
      <c r="AY23" s="45">
        <f t="shared" si="15"/>
        <v>0</v>
      </c>
      <c r="AZ23" s="45">
        <f t="shared" si="16"/>
        <v>0</v>
      </c>
      <c r="BA23" s="45">
        <f t="shared" si="17"/>
        <v>0</v>
      </c>
      <c r="BB23" s="45">
        <f t="shared" si="18"/>
        <v>0</v>
      </c>
      <c r="BC23" s="45">
        <f t="shared" si="19"/>
        <v>0</v>
      </c>
      <c r="BD23" s="45">
        <f t="shared" si="20"/>
        <v>0</v>
      </c>
      <c r="BE23" s="45">
        <f t="shared" si="21"/>
        <v>0</v>
      </c>
      <c r="BF23" s="45">
        <f t="shared" si="22"/>
        <v>0</v>
      </c>
      <c r="BG23" s="45">
        <f t="shared" si="23"/>
        <v>0</v>
      </c>
      <c r="BH23" s="45">
        <f t="shared" si="24"/>
        <v>0</v>
      </c>
      <c r="BI23" s="45">
        <f t="shared" si="25"/>
        <v>0</v>
      </c>
      <c r="BJ23" s="45">
        <f t="shared" si="26"/>
        <v>0</v>
      </c>
      <c r="BK23" s="45"/>
      <c r="BL23" s="49">
        <v>22</v>
      </c>
      <c r="BM23">
        <f t="shared" si="83"/>
        <v>0</v>
      </c>
      <c r="BN23" s="45">
        <f t="shared" si="97"/>
        <v>0</v>
      </c>
      <c r="BO23" s="45">
        <f t="shared" si="27"/>
        <v>0</v>
      </c>
      <c r="BP23" s="45">
        <f t="shared" si="28"/>
        <v>0</v>
      </c>
      <c r="BQ23" s="45">
        <f t="shared" si="29"/>
        <v>0</v>
      </c>
      <c r="BR23" s="45">
        <f t="shared" si="30"/>
        <v>0</v>
      </c>
      <c r="BS23" s="45">
        <f t="shared" si="31"/>
        <v>0</v>
      </c>
      <c r="BT23" s="45">
        <f t="shared" si="32"/>
        <v>0</v>
      </c>
      <c r="BU23" s="45">
        <f t="shared" si="33"/>
        <v>0</v>
      </c>
      <c r="BV23" s="45">
        <f t="shared" si="34"/>
        <v>0</v>
      </c>
      <c r="BW23" s="45">
        <f t="shared" si="35"/>
        <v>0</v>
      </c>
      <c r="BX23" s="45">
        <f t="shared" si="36"/>
        <v>0</v>
      </c>
      <c r="BY23" s="45">
        <f t="shared" si="37"/>
        <v>0</v>
      </c>
      <c r="BZ23" s="45">
        <f t="shared" si="38"/>
        <v>0</v>
      </c>
      <c r="CA23" s="45">
        <f t="shared" si="39"/>
        <v>0</v>
      </c>
      <c r="CB23" s="45">
        <f t="shared" si="40"/>
        <v>0</v>
      </c>
      <c r="CC23" s="45">
        <f t="shared" si="41"/>
        <v>0</v>
      </c>
      <c r="CD23" s="45">
        <f t="shared" si="42"/>
        <v>0</v>
      </c>
      <c r="CE23" s="45">
        <f t="shared" si="43"/>
        <v>0</v>
      </c>
      <c r="CF23" s="45">
        <f t="shared" si="44"/>
        <v>0</v>
      </c>
      <c r="CG23" s="45">
        <f t="shared" si="45"/>
        <v>0</v>
      </c>
      <c r="CH23" s="45">
        <f t="shared" si="46"/>
        <v>0</v>
      </c>
      <c r="CI23" s="45">
        <f t="shared" si="47"/>
        <v>0</v>
      </c>
      <c r="CJ23" s="45">
        <f t="shared" si="48"/>
        <v>0</v>
      </c>
      <c r="CK23" s="45">
        <f t="shared" si="49"/>
        <v>0</v>
      </c>
      <c r="CL23" s="45">
        <f t="shared" si="50"/>
        <v>0</v>
      </c>
      <c r="CM23" s="45"/>
      <c r="CN23" s="274">
        <f t="shared" si="84"/>
        <v>0</v>
      </c>
      <c r="CO23" s="274">
        <v>22</v>
      </c>
      <c r="CP23" s="269">
        <f t="shared" si="85"/>
        <v>1</v>
      </c>
      <c r="CQ23" s="269">
        <f>CP23+COUNTIF($CP$2:CP23,CP23)-1</f>
        <v>22</v>
      </c>
      <c r="CR23" s="271" t="str">
        <f t="shared" si="51"/>
        <v>Belize</v>
      </c>
      <c r="CS23" s="71">
        <f t="shared" si="86"/>
        <v>0</v>
      </c>
      <c r="CT23" s="45">
        <f t="shared" si="52"/>
        <v>0</v>
      </c>
      <c r="CU23" s="45">
        <f t="shared" si="53"/>
        <v>0</v>
      </c>
      <c r="CV23" s="45">
        <f t="shared" si="54"/>
        <v>0</v>
      </c>
      <c r="CW23" s="45">
        <f t="shared" si="55"/>
        <v>0</v>
      </c>
      <c r="CX23" s="45">
        <f t="shared" si="56"/>
        <v>0</v>
      </c>
      <c r="CY23" s="45">
        <f t="shared" si="57"/>
        <v>0</v>
      </c>
      <c r="CZ23" s="45">
        <f t="shared" si="58"/>
        <v>0</v>
      </c>
      <c r="DA23" s="45">
        <f t="shared" si="59"/>
        <v>0</v>
      </c>
      <c r="DB23" s="45">
        <f t="shared" si="60"/>
        <v>0</v>
      </c>
      <c r="DC23" s="45">
        <f t="shared" si="61"/>
        <v>0</v>
      </c>
      <c r="DD23" s="45">
        <f t="shared" si="62"/>
        <v>0</v>
      </c>
      <c r="DE23" s="45">
        <f t="shared" si="63"/>
        <v>0</v>
      </c>
      <c r="DF23" s="45">
        <f t="shared" si="64"/>
        <v>0</v>
      </c>
      <c r="DG23" s="45">
        <f t="shared" si="65"/>
        <v>0</v>
      </c>
      <c r="DH23" s="45">
        <f t="shared" si="66"/>
        <v>0</v>
      </c>
      <c r="DI23" s="45">
        <f t="shared" si="67"/>
        <v>0</v>
      </c>
      <c r="DJ23" s="45">
        <f t="shared" si="68"/>
        <v>0</v>
      </c>
      <c r="DK23" s="45">
        <f t="shared" si="69"/>
        <v>0</v>
      </c>
      <c r="DL23" s="45">
        <f t="shared" si="70"/>
        <v>0</v>
      </c>
      <c r="DM23" s="45">
        <f t="shared" si="71"/>
        <v>0</v>
      </c>
      <c r="DN23" s="45">
        <f t="shared" si="72"/>
        <v>0</v>
      </c>
      <c r="DO23" s="45">
        <f t="shared" si="73"/>
        <v>0</v>
      </c>
      <c r="DP23" s="45">
        <f t="shared" si="74"/>
        <v>0</v>
      </c>
      <c r="DQ23" s="45">
        <f t="shared" si="75"/>
        <v>0</v>
      </c>
      <c r="DS23" s="48">
        <v>22</v>
      </c>
      <c r="DT23" s="49">
        <f t="shared" si="87"/>
        <v>1</v>
      </c>
      <c r="DU23" s="48">
        <f>DT23+COUNTIF(DT$2:$DT23,DT23)-1</f>
        <v>22</v>
      </c>
      <c r="DV23" s="45" t="s">
        <v>976</v>
      </c>
      <c r="DW23" s="45">
        <f>AA243</f>
        <v>0</v>
      </c>
      <c r="DY23" s="49">
        <f t="shared" si="88"/>
        <v>1</v>
      </c>
      <c r="DZ23" s="48">
        <f>DY23+COUNTIF(DY$2:$DY23,DY23)-1</f>
        <v>22</v>
      </c>
      <c r="EA23" s="49">
        <v>22</v>
      </c>
      <c r="EB23" t="str">
        <f t="shared" si="89"/>
        <v xml:space="preserve"> </v>
      </c>
      <c r="EC23" s="45">
        <f t="shared" si="90"/>
        <v>0</v>
      </c>
      <c r="EE23" s="288">
        <f t="shared" si="76"/>
        <v>0</v>
      </c>
      <c r="EG23" s="48">
        <v>22</v>
      </c>
      <c r="EH23" s="49">
        <f t="shared" si="91"/>
        <v>1</v>
      </c>
      <c r="EI23" s="48">
        <f>EH23+COUNTIF($EH$2:EH23,EH23)-1</f>
        <v>22</v>
      </c>
      <c r="EJ23" s="45" t="s">
        <v>976</v>
      </c>
      <c r="EK23" s="45">
        <f>$DO$243</f>
        <v>0</v>
      </c>
      <c r="EM23" s="49">
        <f t="shared" si="92"/>
        <v>2</v>
      </c>
      <c r="EN23" s="48">
        <f>EM23+COUNTIF($EM$2:EM23,EM23)-1</f>
        <v>22</v>
      </c>
      <c r="EO23" s="49">
        <v>22</v>
      </c>
      <c r="EP23" t="str">
        <f t="shared" si="93"/>
        <v xml:space="preserve"> </v>
      </c>
      <c r="EQ23" s="45">
        <f t="shared" si="98"/>
        <v>0</v>
      </c>
      <c r="FC23" s="65" t="s">
        <v>472</v>
      </c>
      <c r="FD23" s="1" t="str">
        <f>INDEX(Overview!$B:$B,MATCH($FC23,Overview!$A:$A,0))</f>
        <v>Fair Value of Investment Portfolio</v>
      </c>
      <c r="FE23" s="65" t="s">
        <v>1110</v>
      </c>
      <c r="FF23" s="50" t="e">
        <f>IF(FF21=0,NA(),IF(FF$20=1,FG23,SUMIF($FJ$20:$FM$20,FF$20,$FJ23:$FM23))/IF(FF21&gt;0,FF21,1))</f>
        <v>#N/A</v>
      </c>
      <c r="FG23" s="50" t="e">
        <f>IF(FG21=0,NA(),IF(FG$20=1,FH23,SUMIF($FJ$20:$FM$20,FG$20,$FJ23:$FM23))/IF(FG21&gt;0,FG21,1))</f>
        <v>#N/A</v>
      </c>
      <c r="FH23" s="50" t="e">
        <f>IF(FH21=0,NA(),IF(FH$20=1,FI23,SUMIF($FJ$20:$FM$20,FH$20,$FJ23:$FM23))/IF(FH21&gt;0,FH21,1))</f>
        <v>#N/A</v>
      </c>
      <c r="FI23" s="50" t="e">
        <f>IF(FI21=0,NA(),IF(FI$20=1,0,SUMIF($FJ$20:$FM$20,FI$20,$FJ23:$FM23))/IF(FI21&gt;0,FI21,1))</f>
        <v>#N/A</v>
      </c>
      <c r="FJ23" s="389">
        <f>IFERROR(INDEX(Overview!C:C,MATCH($FC23,Overview!$A:$A,0))/VLOOKUP($FC$26,Divide,4,FALSE),0)</f>
        <v>0</v>
      </c>
      <c r="FK23" s="389">
        <f>IFERROR(INDEX(Overview!D:D,MATCH($FC23,Overview!$A:$A,0))/VLOOKUP($FC$26,Divide,4,FALSE),0)</f>
        <v>0</v>
      </c>
      <c r="FL23" s="389">
        <f>IFERROR(INDEX(Overview!E:E,MATCH($FC23,Overview!$A:$A,0))/VLOOKUP($FC$26,Divide,4,FALSE),0)</f>
        <v>0</v>
      </c>
      <c r="FM23" s="389">
        <f>IFERROR(INDEX(Overview!F:F,MATCH($FC23,Overview!$A:$A,0))/VLOOKUP($FC$26,Divide,4,FALSE),0)</f>
        <v>0</v>
      </c>
    </row>
    <row r="24" spans="1:169">
      <c r="A24" s="269">
        <v>23</v>
      </c>
      <c r="B24" s="400">
        <f t="shared" si="78"/>
        <v>1</v>
      </c>
      <c r="C24" s="401">
        <f>B24+COUNTIF(B$2:$B24,B24)-1</f>
        <v>23</v>
      </c>
      <c r="D24" s="402" t="str">
        <f>Tables!AI24</f>
        <v>Benin</v>
      </c>
      <c r="E24" s="403">
        <f t="shared" si="79"/>
        <v>0</v>
      </c>
      <c r="F24" s="47">
        <f>SUMIFS('Portfolio Allocation'!C$10:C$109,'Portfolio Allocation'!$A$10:$A$109,'Graph Tables'!$D24)</f>
        <v>0</v>
      </c>
      <c r="G24" s="47">
        <f>SUMIFS('Portfolio Allocation'!D$10:D$109,'Portfolio Allocation'!$A$10:$A$109,'Graph Tables'!$D24)</f>
        <v>0</v>
      </c>
      <c r="H24" s="47">
        <f>SUMIFS('Portfolio Allocation'!E$10:E$109,'Portfolio Allocation'!$A$10:$A$109,'Graph Tables'!$D24)</f>
        <v>0</v>
      </c>
      <c r="I24" s="47">
        <f>SUMIFS('Portfolio Allocation'!F$10:F$109,'Portfolio Allocation'!$A$10:$A$109,'Graph Tables'!$D24)</f>
        <v>0</v>
      </c>
      <c r="J24" s="47">
        <f>SUMIFS('Portfolio Allocation'!G$10:G$109,'Portfolio Allocation'!$A$10:$A$109,'Graph Tables'!$D24)</f>
        <v>0</v>
      </c>
      <c r="K24" s="47">
        <f>SUMIFS('Portfolio Allocation'!H$10:H$109,'Portfolio Allocation'!$A$10:$A$109,'Graph Tables'!$D24)</f>
        <v>0</v>
      </c>
      <c r="L24" s="47">
        <f>SUMIFS('Portfolio Allocation'!I$10:I$109,'Portfolio Allocation'!$A$10:$A$109,'Graph Tables'!$D24)</f>
        <v>0</v>
      </c>
      <c r="M24" s="47">
        <f>SUMIFS('Portfolio Allocation'!J$10:J$109,'Portfolio Allocation'!$A$10:$A$109,'Graph Tables'!$D24)</f>
        <v>0</v>
      </c>
      <c r="N24" s="47">
        <f>SUMIFS('Portfolio Allocation'!K$10:K$109,'Portfolio Allocation'!$A$10:$A$109,'Graph Tables'!$D24)</f>
        <v>0</v>
      </c>
      <c r="O24" s="47">
        <f>SUMIFS('Portfolio Allocation'!L$10:L$109,'Portfolio Allocation'!$A$10:$A$109,'Graph Tables'!$D24)</f>
        <v>0</v>
      </c>
      <c r="P24" s="47">
        <f>SUMIFS('Portfolio Allocation'!M$10:M$109,'Portfolio Allocation'!$A$10:$A$109,'Graph Tables'!$D24)</f>
        <v>0</v>
      </c>
      <c r="Q24" s="47">
        <f>SUMIFS('Portfolio Allocation'!N$10:N$109,'Portfolio Allocation'!$A$10:$A$109,'Graph Tables'!$D24)</f>
        <v>0</v>
      </c>
      <c r="R24" s="47">
        <f>SUMIFS('Portfolio Allocation'!O$10:O$109,'Portfolio Allocation'!$A$10:$A$109,'Graph Tables'!$D24)</f>
        <v>0</v>
      </c>
      <c r="S24" s="47">
        <f>SUMIFS('Portfolio Allocation'!P$10:P$109,'Portfolio Allocation'!$A$10:$A$109,'Graph Tables'!$D24)</f>
        <v>0</v>
      </c>
      <c r="T24" s="47">
        <f>SUMIFS('Portfolio Allocation'!Q$10:Q$109,'Portfolio Allocation'!$A$10:$A$109,'Graph Tables'!$D24)</f>
        <v>0</v>
      </c>
      <c r="U24" s="47">
        <f>SUMIFS('Portfolio Allocation'!R$10:R$109,'Portfolio Allocation'!$A$10:$A$109,'Graph Tables'!$D24)</f>
        <v>0</v>
      </c>
      <c r="V24" s="47">
        <f>SUMIFS('Portfolio Allocation'!S$10:S$109,'Portfolio Allocation'!$A$10:$A$109,'Graph Tables'!$D24)</f>
        <v>0</v>
      </c>
      <c r="W24" s="47">
        <f>SUMIFS('Portfolio Allocation'!T$10:T$109,'Portfolio Allocation'!$A$10:$A$109,'Graph Tables'!$D24)</f>
        <v>0</v>
      </c>
      <c r="X24" s="47">
        <f>SUMIFS('Portfolio Allocation'!U$10:U$109,'Portfolio Allocation'!$A$10:$A$109,'Graph Tables'!$D24)</f>
        <v>0</v>
      </c>
      <c r="Y24" s="47">
        <f>SUMIFS('Portfolio Allocation'!V$10:V$109,'Portfolio Allocation'!$A$10:$A$109,'Graph Tables'!$D24)</f>
        <v>0</v>
      </c>
      <c r="Z24" s="47">
        <f>SUMIFS('Portfolio Allocation'!W$10:W$109,'Portfolio Allocation'!$A$10:$A$109,'Graph Tables'!$D24)</f>
        <v>0</v>
      </c>
      <c r="AA24" s="47">
        <f>SUMIFS('Portfolio Allocation'!X$10:X$109,'Portfolio Allocation'!$A$10:$A$109,'Graph Tables'!$D24)</f>
        <v>0</v>
      </c>
      <c r="AB24" s="47">
        <f>SUMIFS('Portfolio Allocation'!Y$10:Y$109,'Portfolio Allocation'!$A$10:$A$109,'Graph Tables'!$D24)</f>
        <v>0</v>
      </c>
      <c r="AC24" s="47">
        <f>SUMIFS('Portfolio Allocation'!Z$10:Z$109,'Portfolio Allocation'!$A$10:$A$109,'Graph Tables'!$D24)</f>
        <v>0</v>
      </c>
      <c r="AD24" s="47"/>
      <c r="AE24" s="49">
        <v>23</v>
      </c>
      <c r="AF24" t="str">
        <f t="shared" si="80"/>
        <v xml:space="preserve"> </v>
      </c>
      <c r="AG24" s="45">
        <f t="shared" si="96"/>
        <v>0</v>
      </c>
      <c r="AH24" s="47"/>
      <c r="AI24" s="269">
        <f t="shared" si="81"/>
        <v>1</v>
      </c>
      <c r="AJ24" s="269">
        <f>AI24+COUNTIF(AI$2:$AI24,AI24)-1</f>
        <v>23</v>
      </c>
      <c r="AK24" s="271" t="str">
        <f t="shared" si="2"/>
        <v>Benin</v>
      </c>
      <c r="AL24" s="71">
        <f t="shared" si="82"/>
        <v>0</v>
      </c>
      <c r="AM24" s="45">
        <f t="shared" si="3"/>
        <v>0</v>
      </c>
      <c r="AN24" s="45">
        <f t="shared" si="4"/>
        <v>0</v>
      </c>
      <c r="AO24" s="45">
        <f t="shared" si="5"/>
        <v>0</v>
      </c>
      <c r="AP24" s="45">
        <f t="shared" si="6"/>
        <v>0</v>
      </c>
      <c r="AQ24" s="45">
        <f t="shared" si="7"/>
        <v>0</v>
      </c>
      <c r="AR24" s="45">
        <f t="shared" si="8"/>
        <v>0</v>
      </c>
      <c r="AS24" s="45">
        <f t="shared" si="9"/>
        <v>0</v>
      </c>
      <c r="AT24" s="45">
        <f t="shared" si="10"/>
        <v>0</v>
      </c>
      <c r="AU24" s="45">
        <f t="shared" si="11"/>
        <v>0</v>
      </c>
      <c r="AV24" s="45">
        <f t="shared" si="12"/>
        <v>0</v>
      </c>
      <c r="AW24" s="45">
        <f t="shared" si="13"/>
        <v>0</v>
      </c>
      <c r="AX24" s="45">
        <f t="shared" si="14"/>
        <v>0</v>
      </c>
      <c r="AY24" s="45">
        <f t="shared" si="15"/>
        <v>0</v>
      </c>
      <c r="AZ24" s="45">
        <f t="shared" si="16"/>
        <v>0</v>
      </c>
      <c r="BA24" s="45">
        <f t="shared" si="17"/>
        <v>0</v>
      </c>
      <c r="BB24" s="45">
        <f t="shared" si="18"/>
        <v>0</v>
      </c>
      <c r="BC24" s="45">
        <f t="shared" si="19"/>
        <v>0</v>
      </c>
      <c r="BD24" s="45">
        <f t="shared" si="20"/>
        <v>0</v>
      </c>
      <c r="BE24" s="45">
        <f t="shared" si="21"/>
        <v>0</v>
      </c>
      <c r="BF24" s="45">
        <f t="shared" si="22"/>
        <v>0</v>
      </c>
      <c r="BG24" s="45">
        <f t="shared" si="23"/>
        <v>0</v>
      </c>
      <c r="BH24" s="45">
        <f t="shared" si="24"/>
        <v>0</v>
      </c>
      <c r="BI24" s="45">
        <f t="shared" si="25"/>
        <v>0</v>
      </c>
      <c r="BJ24" s="45">
        <f t="shared" si="26"/>
        <v>0</v>
      </c>
      <c r="BK24" s="45"/>
      <c r="BL24" s="49">
        <v>23</v>
      </c>
      <c r="BM24">
        <f t="shared" si="83"/>
        <v>0</v>
      </c>
      <c r="BN24" s="45">
        <f t="shared" si="97"/>
        <v>0</v>
      </c>
      <c r="BO24" s="45">
        <f t="shared" si="27"/>
        <v>0</v>
      </c>
      <c r="BP24" s="45">
        <f t="shared" si="28"/>
        <v>0</v>
      </c>
      <c r="BQ24" s="45">
        <f t="shared" si="29"/>
        <v>0</v>
      </c>
      <c r="BR24" s="45">
        <f t="shared" si="30"/>
        <v>0</v>
      </c>
      <c r="BS24" s="45">
        <f t="shared" si="31"/>
        <v>0</v>
      </c>
      <c r="BT24" s="45">
        <f t="shared" si="32"/>
        <v>0</v>
      </c>
      <c r="BU24" s="45">
        <f t="shared" si="33"/>
        <v>0</v>
      </c>
      <c r="BV24" s="45">
        <f t="shared" si="34"/>
        <v>0</v>
      </c>
      <c r="BW24" s="45">
        <f t="shared" si="35"/>
        <v>0</v>
      </c>
      <c r="BX24" s="45">
        <f t="shared" si="36"/>
        <v>0</v>
      </c>
      <c r="BY24" s="45">
        <f t="shared" si="37"/>
        <v>0</v>
      </c>
      <c r="BZ24" s="45">
        <f t="shared" si="38"/>
        <v>0</v>
      </c>
      <c r="CA24" s="45">
        <f t="shared" si="39"/>
        <v>0</v>
      </c>
      <c r="CB24" s="45">
        <f t="shared" si="40"/>
        <v>0</v>
      </c>
      <c r="CC24" s="45">
        <f t="shared" si="41"/>
        <v>0</v>
      </c>
      <c r="CD24" s="45">
        <f t="shared" si="42"/>
        <v>0</v>
      </c>
      <c r="CE24" s="45">
        <f t="shared" si="43"/>
        <v>0</v>
      </c>
      <c r="CF24" s="45">
        <f t="shared" si="44"/>
        <v>0</v>
      </c>
      <c r="CG24" s="45">
        <f t="shared" si="45"/>
        <v>0</v>
      </c>
      <c r="CH24" s="45">
        <f t="shared" si="46"/>
        <v>0</v>
      </c>
      <c r="CI24" s="45">
        <f t="shared" si="47"/>
        <v>0</v>
      </c>
      <c r="CJ24" s="45">
        <f t="shared" si="48"/>
        <v>0</v>
      </c>
      <c r="CK24" s="45">
        <f t="shared" si="49"/>
        <v>0</v>
      </c>
      <c r="CL24" s="45">
        <f t="shared" si="50"/>
        <v>0</v>
      </c>
      <c r="CM24" s="45"/>
      <c r="CN24" s="274">
        <f t="shared" si="84"/>
        <v>0</v>
      </c>
      <c r="CO24" s="274">
        <v>23</v>
      </c>
      <c r="CP24" s="269">
        <f t="shared" si="85"/>
        <v>1</v>
      </c>
      <c r="CQ24" s="269">
        <f>CP24+COUNTIF($CP$2:CP24,CP24)-1</f>
        <v>23</v>
      </c>
      <c r="CR24" s="271" t="str">
        <f t="shared" si="51"/>
        <v>Benin</v>
      </c>
      <c r="CS24" s="71">
        <f t="shared" si="86"/>
        <v>0</v>
      </c>
      <c r="CT24" s="45">
        <f t="shared" si="52"/>
        <v>0</v>
      </c>
      <c r="CU24" s="45">
        <f t="shared" si="53"/>
        <v>0</v>
      </c>
      <c r="CV24" s="45">
        <f t="shared" si="54"/>
        <v>0</v>
      </c>
      <c r="CW24" s="45">
        <f t="shared" si="55"/>
        <v>0</v>
      </c>
      <c r="CX24" s="45">
        <f t="shared" si="56"/>
        <v>0</v>
      </c>
      <c r="CY24" s="45">
        <f t="shared" si="57"/>
        <v>0</v>
      </c>
      <c r="CZ24" s="45">
        <f t="shared" si="58"/>
        <v>0</v>
      </c>
      <c r="DA24" s="45">
        <f t="shared" si="59"/>
        <v>0</v>
      </c>
      <c r="DB24" s="45">
        <f t="shared" si="60"/>
        <v>0</v>
      </c>
      <c r="DC24" s="45">
        <f t="shared" si="61"/>
        <v>0</v>
      </c>
      <c r="DD24" s="45">
        <f t="shared" si="62"/>
        <v>0</v>
      </c>
      <c r="DE24" s="45">
        <f t="shared" si="63"/>
        <v>0</v>
      </c>
      <c r="DF24" s="45">
        <f t="shared" si="64"/>
        <v>0</v>
      </c>
      <c r="DG24" s="45">
        <f t="shared" si="65"/>
        <v>0</v>
      </c>
      <c r="DH24" s="45">
        <f t="shared" si="66"/>
        <v>0</v>
      </c>
      <c r="DI24" s="45">
        <f t="shared" si="67"/>
        <v>0</v>
      </c>
      <c r="DJ24" s="45">
        <f t="shared" si="68"/>
        <v>0</v>
      </c>
      <c r="DK24" s="45">
        <f t="shared" si="69"/>
        <v>0</v>
      </c>
      <c r="DL24" s="45">
        <f t="shared" si="70"/>
        <v>0</v>
      </c>
      <c r="DM24" s="45">
        <f t="shared" si="71"/>
        <v>0</v>
      </c>
      <c r="DN24" s="45">
        <f t="shared" si="72"/>
        <v>0</v>
      </c>
      <c r="DO24" s="45">
        <f t="shared" si="73"/>
        <v>0</v>
      </c>
      <c r="DP24" s="45">
        <f t="shared" si="74"/>
        <v>0</v>
      </c>
      <c r="DQ24" s="45">
        <f t="shared" si="75"/>
        <v>0</v>
      </c>
      <c r="DS24" s="48">
        <v>23</v>
      </c>
      <c r="DT24" s="49">
        <f t="shared" si="87"/>
        <v>1</v>
      </c>
      <c r="DU24" s="48">
        <f>DT24+COUNTIF(DT$2:$DT24,DT24)-1</f>
        <v>23</v>
      </c>
      <c r="DV24" s="45" t="s">
        <v>977</v>
      </c>
      <c r="DW24" s="45">
        <f>AB243</f>
        <v>0</v>
      </c>
      <c r="DY24" s="49">
        <f t="shared" si="88"/>
        <v>1</v>
      </c>
      <c r="DZ24" s="48">
        <f>DY24+COUNTIF(DY$2:$DY24,DY24)-1</f>
        <v>23</v>
      </c>
      <c r="EA24" s="49">
        <v>23</v>
      </c>
      <c r="EB24" t="str">
        <f t="shared" si="89"/>
        <v xml:space="preserve"> </v>
      </c>
      <c r="EC24" s="45">
        <f t="shared" si="90"/>
        <v>0</v>
      </c>
      <c r="EE24" s="288">
        <f t="shared" si="76"/>
        <v>0</v>
      </c>
      <c r="EG24" s="48">
        <v>23</v>
      </c>
      <c r="EH24" s="49">
        <f t="shared" si="91"/>
        <v>1</v>
      </c>
      <c r="EI24" s="48">
        <f>EH24+COUNTIF($EH$2:EH24,EH24)-1</f>
        <v>23</v>
      </c>
      <c r="EJ24" s="45" t="s">
        <v>977</v>
      </c>
      <c r="EK24" s="45">
        <f>$DP$243</f>
        <v>0</v>
      </c>
      <c r="EM24" s="49">
        <f t="shared" si="92"/>
        <v>2</v>
      </c>
      <c r="EN24" s="48">
        <f>EM24+COUNTIF($EM$2:EM24,EM24)-1</f>
        <v>23</v>
      </c>
      <c r="EO24" s="49">
        <v>23</v>
      </c>
      <c r="EP24" t="str">
        <f t="shared" si="93"/>
        <v xml:space="preserve"> </v>
      </c>
      <c r="EQ24" s="45">
        <f t="shared" si="98"/>
        <v>0</v>
      </c>
      <c r="FC24" s="65" t="s">
        <v>175</v>
      </c>
      <c r="FD24" s="1" t="str">
        <f>INDEX(Overview!$B:$B,MATCH($FC24,Overview!$A:$A,0))</f>
        <v>Net Asset Value of Vehicle (NAV)</v>
      </c>
      <c r="FE24" s="65" t="s">
        <v>1111</v>
      </c>
      <c r="FF24" s="50" t="e">
        <f>IF(FF21=0,NA(),IF(FF$20=1,FG24,SUMIF($FJ$20:$FM$20,FF$20,$FJ24:$FM24))/IF(FF21&gt;0,FF21,1))</f>
        <v>#N/A</v>
      </c>
      <c r="FG24" s="50" t="e">
        <f>IF(FG21=0,NA(),IF(FG$20=1,FH24,SUMIF($FJ$20:$FM$20,FG$20,$FJ24:$FM24))/IF(FG21&gt;0,FG21,1))</f>
        <v>#N/A</v>
      </c>
      <c r="FH24" s="50" t="e">
        <f>IF(FH21=0,NA(),IF(FH$20=1,FI24,SUMIF($FJ$20:$FM$20,FH$20,$FJ24:$FM24))/IF(FH21&gt;0,FH21,1))</f>
        <v>#N/A</v>
      </c>
      <c r="FI24" s="50" t="e">
        <f>IF(FI21=0,NA(),IF(FI$20=1,0,SUMIF($FJ$20:$FM$20,FI$20,$FJ24:$FM24))/IF(FI21&gt;0,FI21,1))</f>
        <v>#N/A</v>
      </c>
      <c r="FJ24" s="389">
        <f>IFERROR(INDEX(Overview!C:C,MATCH($FC24,Overview!$A:$A,0))/VLOOKUP($FC$26,Divide,4,FALSE),0)</f>
        <v>0</v>
      </c>
      <c r="FK24" s="389">
        <f>IFERROR(INDEX(Overview!D:D,MATCH($FC24,Overview!$A:$A,0))/VLOOKUP($FC$26,Divide,4,FALSE),0)</f>
        <v>0</v>
      </c>
      <c r="FL24" s="389">
        <f>IFERROR(INDEX(Overview!E:E,MATCH($FC24,Overview!$A:$A,0))/VLOOKUP($FC$26,Divide,4,FALSE),0)</f>
        <v>0</v>
      </c>
      <c r="FM24" s="389">
        <f>IFERROR(INDEX(Overview!F:F,MATCH($FC24,Overview!$A:$A,0))/VLOOKUP($FC$26,Divide,4,FALSE),0)</f>
        <v>0</v>
      </c>
    </row>
    <row r="25" spans="1:169">
      <c r="A25" s="269">
        <v>24</v>
      </c>
      <c r="B25" s="400">
        <f t="shared" si="78"/>
        <v>1</v>
      </c>
      <c r="C25" s="401">
        <f>B25+COUNTIF(B$2:$B25,B25)-1</f>
        <v>24</v>
      </c>
      <c r="D25" s="402" t="str">
        <f>Tables!AI25</f>
        <v>Bermuda</v>
      </c>
      <c r="E25" s="403">
        <f t="shared" si="79"/>
        <v>0</v>
      </c>
      <c r="F25" s="47">
        <f>SUMIFS('Portfolio Allocation'!C$10:C$109,'Portfolio Allocation'!$A$10:$A$109,'Graph Tables'!$D25)</f>
        <v>0</v>
      </c>
      <c r="G25" s="47">
        <f>SUMIFS('Portfolio Allocation'!D$10:D$109,'Portfolio Allocation'!$A$10:$A$109,'Graph Tables'!$D25)</f>
        <v>0</v>
      </c>
      <c r="H25" s="47">
        <f>SUMIFS('Portfolio Allocation'!E$10:E$109,'Portfolio Allocation'!$A$10:$A$109,'Graph Tables'!$D25)</f>
        <v>0</v>
      </c>
      <c r="I25" s="47">
        <f>SUMIFS('Portfolio Allocation'!F$10:F$109,'Portfolio Allocation'!$A$10:$A$109,'Graph Tables'!$D25)</f>
        <v>0</v>
      </c>
      <c r="J25" s="47">
        <f>SUMIFS('Portfolio Allocation'!G$10:G$109,'Portfolio Allocation'!$A$10:$A$109,'Graph Tables'!$D25)</f>
        <v>0</v>
      </c>
      <c r="K25" s="47">
        <f>SUMIFS('Portfolio Allocation'!H$10:H$109,'Portfolio Allocation'!$A$10:$A$109,'Graph Tables'!$D25)</f>
        <v>0</v>
      </c>
      <c r="L25" s="47">
        <f>SUMIFS('Portfolio Allocation'!I$10:I$109,'Portfolio Allocation'!$A$10:$A$109,'Graph Tables'!$D25)</f>
        <v>0</v>
      </c>
      <c r="M25" s="47">
        <f>SUMIFS('Portfolio Allocation'!J$10:J$109,'Portfolio Allocation'!$A$10:$A$109,'Graph Tables'!$D25)</f>
        <v>0</v>
      </c>
      <c r="N25" s="47">
        <f>SUMIFS('Portfolio Allocation'!K$10:K$109,'Portfolio Allocation'!$A$10:$A$109,'Graph Tables'!$D25)</f>
        <v>0</v>
      </c>
      <c r="O25" s="47">
        <f>SUMIFS('Portfolio Allocation'!L$10:L$109,'Portfolio Allocation'!$A$10:$A$109,'Graph Tables'!$D25)</f>
        <v>0</v>
      </c>
      <c r="P25" s="47">
        <f>SUMIFS('Portfolio Allocation'!M$10:M$109,'Portfolio Allocation'!$A$10:$A$109,'Graph Tables'!$D25)</f>
        <v>0</v>
      </c>
      <c r="Q25" s="47">
        <f>SUMIFS('Portfolio Allocation'!N$10:N$109,'Portfolio Allocation'!$A$10:$A$109,'Graph Tables'!$D25)</f>
        <v>0</v>
      </c>
      <c r="R25" s="47">
        <f>SUMIFS('Portfolio Allocation'!O$10:O$109,'Portfolio Allocation'!$A$10:$A$109,'Graph Tables'!$D25)</f>
        <v>0</v>
      </c>
      <c r="S25" s="47">
        <f>SUMIFS('Portfolio Allocation'!P$10:P$109,'Portfolio Allocation'!$A$10:$A$109,'Graph Tables'!$D25)</f>
        <v>0</v>
      </c>
      <c r="T25" s="47">
        <f>SUMIFS('Portfolio Allocation'!Q$10:Q$109,'Portfolio Allocation'!$A$10:$A$109,'Graph Tables'!$D25)</f>
        <v>0</v>
      </c>
      <c r="U25" s="47">
        <f>SUMIFS('Portfolio Allocation'!R$10:R$109,'Portfolio Allocation'!$A$10:$A$109,'Graph Tables'!$D25)</f>
        <v>0</v>
      </c>
      <c r="V25" s="47">
        <f>SUMIFS('Portfolio Allocation'!S$10:S$109,'Portfolio Allocation'!$A$10:$A$109,'Graph Tables'!$D25)</f>
        <v>0</v>
      </c>
      <c r="W25" s="47">
        <f>SUMIFS('Portfolio Allocation'!T$10:T$109,'Portfolio Allocation'!$A$10:$A$109,'Graph Tables'!$D25)</f>
        <v>0</v>
      </c>
      <c r="X25" s="47">
        <f>SUMIFS('Portfolio Allocation'!U$10:U$109,'Portfolio Allocation'!$A$10:$A$109,'Graph Tables'!$D25)</f>
        <v>0</v>
      </c>
      <c r="Y25" s="47">
        <f>SUMIFS('Portfolio Allocation'!V$10:V$109,'Portfolio Allocation'!$A$10:$A$109,'Graph Tables'!$D25)</f>
        <v>0</v>
      </c>
      <c r="Z25" s="47">
        <f>SUMIFS('Portfolio Allocation'!W$10:W$109,'Portfolio Allocation'!$A$10:$A$109,'Graph Tables'!$D25)</f>
        <v>0</v>
      </c>
      <c r="AA25" s="47">
        <f>SUMIFS('Portfolio Allocation'!X$10:X$109,'Portfolio Allocation'!$A$10:$A$109,'Graph Tables'!$D25)</f>
        <v>0</v>
      </c>
      <c r="AB25" s="47">
        <f>SUMIFS('Portfolio Allocation'!Y$10:Y$109,'Portfolio Allocation'!$A$10:$A$109,'Graph Tables'!$D25)</f>
        <v>0</v>
      </c>
      <c r="AC25" s="47">
        <f>SUMIFS('Portfolio Allocation'!Z$10:Z$109,'Portfolio Allocation'!$A$10:$A$109,'Graph Tables'!$D25)</f>
        <v>0</v>
      </c>
      <c r="AD25" s="47"/>
      <c r="AE25" s="49">
        <v>24</v>
      </c>
      <c r="AF25" t="str">
        <f t="shared" si="80"/>
        <v xml:space="preserve"> </v>
      </c>
      <c r="AG25" s="45">
        <f t="shared" si="96"/>
        <v>0</v>
      </c>
      <c r="AH25" s="47"/>
      <c r="AI25" s="269">
        <f t="shared" si="81"/>
        <v>1</v>
      </c>
      <c r="AJ25" s="269">
        <f>AI25+COUNTIF(AI$2:$AI25,AI25)-1</f>
        <v>24</v>
      </c>
      <c r="AK25" s="271" t="str">
        <f t="shared" si="2"/>
        <v>Bermuda</v>
      </c>
      <c r="AL25" s="71">
        <f t="shared" si="82"/>
        <v>0</v>
      </c>
      <c r="AM25" s="45">
        <f t="shared" si="3"/>
        <v>0</v>
      </c>
      <c r="AN25" s="45">
        <f t="shared" si="4"/>
        <v>0</v>
      </c>
      <c r="AO25" s="45">
        <f t="shared" si="5"/>
        <v>0</v>
      </c>
      <c r="AP25" s="45">
        <f t="shared" si="6"/>
        <v>0</v>
      </c>
      <c r="AQ25" s="45">
        <f t="shared" si="7"/>
        <v>0</v>
      </c>
      <c r="AR25" s="45">
        <f t="shared" si="8"/>
        <v>0</v>
      </c>
      <c r="AS25" s="45">
        <f t="shared" si="9"/>
        <v>0</v>
      </c>
      <c r="AT25" s="45">
        <f t="shared" si="10"/>
        <v>0</v>
      </c>
      <c r="AU25" s="45">
        <f t="shared" si="11"/>
        <v>0</v>
      </c>
      <c r="AV25" s="45">
        <f t="shared" si="12"/>
        <v>0</v>
      </c>
      <c r="AW25" s="45">
        <f t="shared" si="13"/>
        <v>0</v>
      </c>
      <c r="AX25" s="45">
        <f t="shared" si="14"/>
        <v>0</v>
      </c>
      <c r="AY25" s="45">
        <f t="shared" si="15"/>
        <v>0</v>
      </c>
      <c r="AZ25" s="45">
        <f t="shared" si="16"/>
        <v>0</v>
      </c>
      <c r="BA25" s="45">
        <f t="shared" si="17"/>
        <v>0</v>
      </c>
      <c r="BB25" s="45">
        <f t="shared" si="18"/>
        <v>0</v>
      </c>
      <c r="BC25" s="45">
        <f t="shared" si="19"/>
        <v>0</v>
      </c>
      <c r="BD25" s="45">
        <f t="shared" si="20"/>
        <v>0</v>
      </c>
      <c r="BE25" s="45">
        <f t="shared" si="21"/>
        <v>0</v>
      </c>
      <c r="BF25" s="45">
        <f t="shared" si="22"/>
        <v>0</v>
      </c>
      <c r="BG25" s="45">
        <f t="shared" si="23"/>
        <v>0</v>
      </c>
      <c r="BH25" s="45">
        <f t="shared" si="24"/>
        <v>0</v>
      </c>
      <c r="BI25" s="45">
        <f t="shared" si="25"/>
        <v>0</v>
      </c>
      <c r="BJ25" s="45">
        <f t="shared" si="26"/>
        <v>0</v>
      </c>
      <c r="BK25" s="45"/>
      <c r="BL25" s="49">
        <v>24</v>
      </c>
      <c r="BM25">
        <f t="shared" si="83"/>
        <v>0</v>
      </c>
      <c r="BN25" s="45">
        <f t="shared" si="97"/>
        <v>0</v>
      </c>
      <c r="BO25" s="45">
        <f t="shared" si="27"/>
        <v>0</v>
      </c>
      <c r="BP25" s="45">
        <f t="shared" si="28"/>
        <v>0</v>
      </c>
      <c r="BQ25" s="45">
        <f t="shared" si="29"/>
        <v>0</v>
      </c>
      <c r="BR25" s="45">
        <f t="shared" si="30"/>
        <v>0</v>
      </c>
      <c r="BS25" s="45">
        <f t="shared" si="31"/>
        <v>0</v>
      </c>
      <c r="BT25" s="45">
        <f t="shared" si="32"/>
        <v>0</v>
      </c>
      <c r="BU25" s="45">
        <f t="shared" si="33"/>
        <v>0</v>
      </c>
      <c r="BV25" s="45">
        <f t="shared" si="34"/>
        <v>0</v>
      </c>
      <c r="BW25" s="45">
        <f t="shared" si="35"/>
        <v>0</v>
      </c>
      <c r="BX25" s="45">
        <f t="shared" si="36"/>
        <v>0</v>
      </c>
      <c r="BY25" s="45">
        <f t="shared" si="37"/>
        <v>0</v>
      </c>
      <c r="BZ25" s="45">
        <f t="shared" si="38"/>
        <v>0</v>
      </c>
      <c r="CA25" s="45">
        <f t="shared" si="39"/>
        <v>0</v>
      </c>
      <c r="CB25" s="45">
        <f t="shared" si="40"/>
        <v>0</v>
      </c>
      <c r="CC25" s="45">
        <f t="shared" si="41"/>
        <v>0</v>
      </c>
      <c r="CD25" s="45">
        <f t="shared" si="42"/>
        <v>0</v>
      </c>
      <c r="CE25" s="45">
        <f t="shared" si="43"/>
        <v>0</v>
      </c>
      <c r="CF25" s="45">
        <f t="shared" si="44"/>
        <v>0</v>
      </c>
      <c r="CG25" s="45">
        <f t="shared" si="45"/>
        <v>0</v>
      </c>
      <c r="CH25" s="45">
        <f t="shared" si="46"/>
        <v>0</v>
      </c>
      <c r="CI25" s="45">
        <f t="shared" si="47"/>
        <v>0</v>
      </c>
      <c r="CJ25" s="45">
        <f t="shared" si="48"/>
        <v>0</v>
      </c>
      <c r="CK25" s="45">
        <f t="shared" si="49"/>
        <v>0</v>
      </c>
      <c r="CL25" s="45">
        <f t="shared" si="50"/>
        <v>0</v>
      </c>
      <c r="CM25" s="45"/>
      <c r="CN25" s="274">
        <f t="shared" si="84"/>
        <v>0</v>
      </c>
      <c r="CO25" s="274">
        <v>24</v>
      </c>
      <c r="CP25" s="269">
        <f t="shared" si="85"/>
        <v>1</v>
      </c>
      <c r="CQ25" s="269">
        <f>CP25+COUNTIF($CP$2:CP25,CP25)-1</f>
        <v>24</v>
      </c>
      <c r="CR25" s="271" t="str">
        <f t="shared" si="51"/>
        <v>Bermuda</v>
      </c>
      <c r="CS25" s="71">
        <f t="shared" si="86"/>
        <v>0</v>
      </c>
      <c r="CT25" s="45">
        <f t="shared" si="52"/>
        <v>0</v>
      </c>
      <c r="CU25" s="45">
        <f t="shared" si="53"/>
        <v>0</v>
      </c>
      <c r="CV25" s="45">
        <f t="shared" si="54"/>
        <v>0</v>
      </c>
      <c r="CW25" s="45">
        <f t="shared" si="55"/>
        <v>0</v>
      </c>
      <c r="CX25" s="45">
        <f t="shared" si="56"/>
        <v>0</v>
      </c>
      <c r="CY25" s="45">
        <f t="shared" si="57"/>
        <v>0</v>
      </c>
      <c r="CZ25" s="45">
        <f t="shared" si="58"/>
        <v>0</v>
      </c>
      <c r="DA25" s="45">
        <f t="shared" si="59"/>
        <v>0</v>
      </c>
      <c r="DB25" s="45">
        <f t="shared" si="60"/>
        <v>0</v>
      </c>
      <c r="DC25" s="45">
        <f t="shared" si="61"/>
        <v>0</v>
      </c>
      <c r="DD25" s="45">
        <f t="shared" si="62"/>
        <v>0</v>
      </c>
      <c r="DE25" s="45">
        <f t="shared" si="63"/>
        <v>0</v>
      </c>
      <c r="DF25" s="45">
        <f t="shared" si="64"/>
        <v>0</v>
      </c>
      <c r="DG25" s="45">
        <f t="shared" si="65"/>
        <v>0</v>
      </c>
      <c r="DH25" s="45">
        <f t="shared" si="66"/>
        <v>0</v>
      </c>
      <c r="DI25" s="45">
        <f t="shared" si="67"/>
        <v>0</v>
      </c>
      <c r="DJ25" s="45">
        <f t="shared" si="68"/>
        <v>0</v>
      </c>
      <c r="DK25" s="45">
        <f t="shared" si="69"/>
        <v>0</v>
      </c>
      <c r="DL25" s="45">
        <f t="shared" si="70"/>
        <v>0</v>
      </c>
      <c r="DM25" s="45">
        <f t="shared" si="71"/>
        <v>0</v>
      </c>
      <c r="DN25" s="45">
        <f t="shared" si="72"/>
        <v>0</v>
      </c>
      <c r="DO25" s="45">
        <f t="shared" si="73"/>
        <v>0</v>
      </c>
      <c r="DP25" s="45">
        <f t="shared" si="74"/>
        <v>0</v>
      </c>
      <c r="DQ25" s="45">
        <f t="shared" si="75"/>
        <v>0</v>
      </c>
      <c r="DS25" s="48">
        <v>24</v>
      </c>
      <c r="DT25" s="49">
        <f t="shared" si="87"/>
        <v>1</v>
      </c>
      <c r="DU25" s="48">
        <f>DT25+COUNTIF(DT$2:$DT25,DT25)-1</f>
        <v>24</v>
      </c>
      <c r="DV25" s="45" t="s">
        <v>978</v>
      </c>
      <c r="DW25" s="45">
        <f>AC243</f>
        <v>0</v>
      </c>
      <c r="DY25" s="49">
        <f t="shared" si="88"/>
        <v>1</v>
      </c>
      <c r="DZ25" s="48">
        <f>DY25+COUNTIF(DY$2:$DY25,DY25)-1</f>
        <v>24</v>
      </c>
      <c r="EA25" s="49">
        <v>24</v>
      </c>
      <c r="EB25" t="str">
        <f t="shared" si="89"/>
        <v xml:space="preserve"> </v>
      </c>
      <c r="EC25" s="45">
        <f t="shared" si="90"/>
        <v>0</v>
      </c>
      <c r="EE25" s="288">
        <f t="shared" si="76"/>
        <v>0</v>
      </c>
      <c r="EG25" s="48">
        <v>24</v>
      </c>
      <c r="EH25" s="49">
        <f t="shared" si="91"/>
        <v>1</v>
      </c>
      <c r="EI25" s="48">
        <f>EH25+COUNTIF($EH$2:EH25,EH25)-1</f>
        <v>24</v>
      </c>
      <c r="EJ25" s="45" t="s">
        <v>978</v>
      </c>
      <c r="EK25" s="45">
        <f>$DQ$243</f>
        <v>0</v>
      </c>
      <c r="EM25" s="49">
        <f t="shared" si="92"/>
        <v>2</v>
      </c>
      <c r="EN25" s="48">
        <f>EM25+COUNTIF($EM$2:EM25,EM25)-1</f>
        <v>24</v>
      </c>
      <c r="EO25" s="49">
        <v>24</v>
      </c>
      <c r="EP25" t="str">
        <f t="shared" si="93"/>
        <v xml:space="preserve"> </v>
      </c>
      <c r="EQ25" s="45">
        <f t="shared" si="98"/>
        <v>0</v>
      </c>
      <c r="FC25" s="65" t="s">
        <v>259</v>
      </c>
      <c r="FD25" s="1" t="str">
        <f>INDEX(Overview!$B:$B,MATCH($FC25,Overview!$A:$A,0))</f>
        <v>INREV Net Asset Value of Vehicle (INREV NAV)</v>
      </c>
      <c r="FE25" s="65" t="s">
        <v>1112</v>
      </c>
      <c r="FF25" s="50" t="e">
        <f>IF(FF21=0,NA(),IF(FF$20=1,FG25,SUMIF($FJ$20:$FM$20,FF$20,$FJ25:$FM25))/IF(FF21&gt;0,FF21,1))</f>
        <v>#N/A</v>
      </c>
      <c r="FG25" s="50" t="e">
        <f>IF(FG21=0,NA(),IF(FG$20=1,FH25,SUMIF($FJ$20:$FM$20,FG$20,$FJ25:$FM25))/IF(FG21&gt;0,FG21,1))</f>
        <v>#N/A</v>
      </c>
      <c r="FH25" s="50" t="e">
        <f>IF(FH21=0,NA(),IF(FH$20=1,FI25,SUMIF($FJ$20:$FM$20,FH$20,$FJ25:$FM25))/IF(FH21&gt;0,FH21,1))</f>
        <v>#N/A</v>
      </c>
      <c r="FI25" s="50" t="e">
        <f>IF(FI21=0,NA(),IF(FI$20=1,0,SUMIF($FJ$20:$FM$20,FI$20,$FJ25:$FM25))/IF(FI21&gt;0,FI21,1))</f>
        <v>#N/A</v>
      </c>
      <c r="FJ25" s="389">
        <f>IFERROR(INDEX(Overview!C:C,MATCH($FC25,Overview!$A:$A,0))/VLOOKUP($FC$26,Divide,4,FALSE),0)</f>
        <v>0</v>
      </c>
      <c r="FK25" s="389">
        <f>IFERROR(INDEX(Overview!D:D,MATCH($FC25,Overview!$A:$A,0))/VLOOKUP($FC$26,Divide,4,FALSE),0)</f>
        <v>0</v>
      </c>
      <c r="FL25" s="389">
        <f>IFERROR(INDEX(Overview!E:E,MATCH($FC25,Overview!$A:$A,0))/VLOOKUP($FC$26,Divide,4,FALSE),0)</f>
        <v>0</v>
      </c>
      <c r="FM25" s="389">
        <f>IFERROR(INDEX(Overview!F:F,MATCH($FC25,Overview!$A:$A,0))/VLOOKUP($FC$26,Divide,4,FALSE),0)</f>
        <v>0</v>
      </c>
    </row>
    <row r="26" spans="1:169">
      <c r="A26" s="269">
        <v>25</v>
      </c>
      <c r="B26" s="400">
        <f t="shared" si="78"/>
        <v>1</v>
      </c>
      <c r="C26" s="401">
        <f>B26+COUNTIF(B$2:$B26,B26)-1</f>
        <v>25</v>
      </c>
      <c r="D26" s="402" t="str">
        <f>Tables!AI26</f>
        <v>Bhutan</v>
      </c>
      <c r="E26" s="403">
        <f t="shared" si="79"/>
        <v>0</v>
      </c>
      <c r="F26" s="47">
        <f>SUMIFS('Portfolio Allocation'!C$10:C$109,'Portfolio Allocation'!$A$10:$A$109,'Graph Tables'!$D26)</f>
        <v>0</v>
      </c>
      <c r="G26" s="47">
        <f>SUMIFS('Portfolio Allocation'!D$10:D$109,'Portfolio Allocation'!$A$10:$A$109,'Graph Tables'!$D26)</f>
        <v>0</v>
      </c>
      <c r="H26" s="47">
        <f>SUMIFS('Portfolio Allocation'!E$10:E$109,'Portfolio Allocation'!$A$10:$A$109,'Graph Tables'!$D26)</f>
        <v>0</v>
      </c>
      <c r="I26" s="47">
        <f>SUMIFS('Portfolio Allocation'!F$10:F$109,'Portfolio Allocation'!$A$10:$A$109,'Graph Tables'!$D26)</f>
        <v>0</v>
      </c>
      <c r="J26" s="47">
        <f>SUMIFS('Portfolio Allocation'!G$10:G$109,'Portfolio Allocation'!$A$10:$A$109,'Graph Tables'!$D26)</f>
        <v>0</v>
      </c>
      <c r="K26" s="47">
        <f>SUMIFS('Portfolio Allocation'!H$10:H$109,'Portfolio Allocation'!$A$10:$A$109,'Graph Tables'!$D26)</f>
        <v>0</v>
      </c>
      <c r="L26" s="47">
        <f>SUMIFS('Portfolio Allocation'!I$10:I$109,'Portfolio Allocation'!$A$10:$A$109,'Graph Tables'!$D26)</f>
        <v>0</v>
      </c>
      <c r="M26" s="47">
        <f>SUMIFS('Portfolio Allocation'!J$10:J$109,'Portfolio Allocation'!$A$10:$A$109,'Graph Tables'!$D26)</f>
        <v>0</v>
      </c>
      <c r="N26" s="47">
        <f>SUMIFS('Portfolio Allocation'!K$10:K$109,'Portfolio Allocation'!$A$10:$A$109,'Graph Tables'!$D26)</f>
        <v>0</v>
      </c>
      <c r="O26" s="47">
        <f>SUMIFS('Portfolio Allocation'!L$10:L$109,'Portfolio Allocation'!$A$10:$A$109,'Graph Tables'!$D26)</f>
        <v>0</v>
      </c>
      <c r="P26" s="47">
        <f>SUMIFS('Portfolio Allocation'!M$10:M$109,'Portfolio Allocation'!$A$10:$A$109,'Graph Tables'!$D26)</f>
        <v>0</v>
      </c>
      <c r="Q26" s="47">
        <f>SUMIFS('Portfolio Allocation'!N$10:N$109,'Portfolio Allocation'!$A$10:$A$109,'Graph Tables'!$D26)</f>
        <v>0</v>
      </c>
      <c r="R26" s="47">
        <f>SUMIFS('Portfolio Allocation'!O$10:O$109,'Portfolio Allocation'!$A$10:$A$109,'Graph Tables'!$D26)</f>
        <v>0</v>
      </c>
      <c r="S26" s="47">
        <f>SUMIFS('Portfolio Allocation'!P$10:P$109,'Portfolio Allocation'!$A$10:$A$109,'Graph Tables'!$D26)</f>
        <v>0</v>
      </c>
      <c r="T26" s="47">
        <f>SUMIFS('Portfolio Allocation'!Q$10:Q$109,'Portfolio Allocation'!$A$10:$A$109,'Graph Tables'!$D26)</f>
        <v>0</v>
      </c>
      <c r="U26" s="47">
        <f>SUMIFS('Portfolio Allocation'!R$10:R$109,'Portfolio Allocation'!$A$10:$A$109,'Graph Tables'!$D26)</f>
        <v>0</v>
      </c>
      <c r="V26" s="47">
        <f>SUMIFS('Portfolio Allocation'!S$10:S$109,'Portfolio Allocation'!$A$10:$A$109,'Graph Tables'!$D26)</f>
        <v>0</v>
      </c>
      <c r="W26" s="47">
        <f>SUMIFS('Portfolio Allocation'!T$10:T$109,'Portfolio Allocation'!$A$10:$A$109,'Graph Tables'!$D26)</f>
        <v>0</v>
      </c>
      <c r="X26" s="47">
        <f>SUMIFS('Portfolio Allocation'!U$10:U$109,'Portfolio Allocation'!$A$10:$A$109,'Graph Tables'!$D26)</f>
        <v>0</v>
      </c>
      <c r="Y26" s="47">
        <f>SUMIFS('Portfolio Allocation'!V$10:V$109,'Portfolio Allocation'!$A$10:$A$109,'Graph Tables'!$D26)</f>
        <v>0</v>
      </c>
      <c r="Z26" s="47">
        <f>SUMIFS('Portfolio Allocation'!W$10:W$109,'Portfolio Allocation'!$A$10:$A$109,'Graph Tables'!$D26)</f>
        <v>0</v>
      </c>
      <c r="AA26" s="47">
        <f>SUMIFS('Portfolio Allocation'!X$10:X$109,'Portfolio Allocation'!$A$10:$A$109,'Graph Tables'!$D26)</f>
        <v>0</v>
      </c>
      <c r="AB26" s="47">
        <f>SUMIFS('Portfolio Allocation'!Y$10:Y$109,'Portfolio Allocation'!$A$10:$A$109,'Graph Tables'!$D26)</f>
        <v>0</v>
      </c>
      <c r="AC26" s="47">
        <f>SUMIFS('Portfolio Allocation'!Z$10:Z$109,'Portfolio Allocation'!$A$10:$A$109,'Graph Tables'!$D26)</f>
        <v>0</v>
      </c>
      <c r="AD26" s="47"/>
      <c r="AE26" s="49">
        <v>25</v>
      </c>
      <c r="AF26" t="str">
        <f t="shared" si="80"/>
        <v xml:space="preserve"> </v>
      </c>
      <c r="AG26" s="45">
        <f t="shared" si="96"/>
        <v>0</v>
      </c>
      <c r="AH26" s="47"/>
      <c r="AI26" s="269">
        <f t="shared" si="81"/>
        <v>1</v>
      </c>
      <c r="AJ26" s="269">
        <f>AI26+COUNTIF(AI$2:$AI26,AI26)-1</f>
        <v>25</v>
      </c>
      <c r="AK26" s="271" t="str">
        <f t="shared" si="2"/>
        <v>Bhutan</v>
      </c>
      <c r="AL26" s="71">
        <f t="shared" si="82"/>
        <v>0</v>
      </c>
      <c r="AM26" s="45">
        <f t="shared" si="3"/>
        <v>0</v>
      </c>
      <c r="AN26" s="45">
        <f t="shared" si="4"/>
        <v>0</v>
      </c>
      <c r="AO26" s="45">
        <f t="shared" si="5"/>
        <v>0</v>
      </c>
      <c r="AP26" s="45">
        <f t="shared" si="6"/>
        <v>0</v>
      </c>
      <c r="AQ26" s="45">
        <f t="shared" si="7"/>
        <v>0</v>
      </c>
      <c r="AR26" s="45">
        <f t="shared" si="8"/>
        <v>0</v>
      </c>
      <c r="AS26" s="45">
        <f t="shared" si="9"/>
        <v>0</v>
      </c>
      <c r="AT26" s="45">
        <f t="shared" si="10"/>
        <v>0</v>
      </c>
      <c r="AU26" s="45">
        <f t="shared" si="11"/>
        <v>0</v>
      </c>
      <c r="AV26" s="45">
        <f t="shared" si="12"/>
        <v>0</v>
      </c>
      <c r="AW26" s="45">
        <f t="shared" si="13"/>
        <v>0</v>
      </c>
      <c r="AX26" s="45">
        <f t="shared" si="14"/>
        <v>0</v>
      </c>
      <c r="AY26" s="45">
        <f t="shared" si="15"/>
        <v>0</v>
      </c>
      <c r="AZ26" s="45">
        <f t="shared" si="16"/>
        <v>0</v>
      </c>
      <c r="BA26" s="45">
        <f t="shared" si="17"/>
        <v>0</v>
      </c>
      <c r="BB26" s="45">
        <f t="shared" si="18"/>
        <v>0</v>
      </c>
      <c r="BC26" s="45">
        <f t="shared" si="19"/>
        <v>0</v>
      </c>
      <c r="BD26" s="45">
        <f t="shared" si="20"/>
        <v>0</v>
      </c>
      <c r="BE26" s="45">
        <f t="shared" si="21"/>
        <v>0</v>
      </c>
      <c r="BF26" s="45">
        <f t="shared" si="22"/>
        <v>0</v>
      </c>
      <c r="BG26" s="45">
        <f t="shared" si="23"/>
        <v>0</v>
      </c>
      <c r="BH26" s="45">
        <f t="shared" si="24"/>
        <v>0</v>
      </c>
      <c r="BI26" s="45">
        <f t="shared" si="25"/>
        <v>0</v>
      </c>
      <c r="BJ26" s="45">
        <f t="shared" si="26"/>
        <v>0</v>
      </c>
      <c r="BK26" s="45"/>
      <c r="BL26" s="49">
        <v>25</v>
      </c>
      <c r="BM26">
        <f t="shared" si="83"/>
        <v>0</v>
      </c>
      <c r="BN26" s="45">
        <f t="shared" si="97"/>
        <v>0</v>
      </c>
      <c r="BO26" s="45">
        <f t="shared" si="27"/>
        <v>0</v>
      </c>
      <c r="BP26" s="45">
        <f t="shared" si="28"/>
        <v>0</v>
      </c>
      <c r="BQ26" s="45">
        <f t="shared" si="29"/>
        <v>0</v>
      </c>
      <c r="BR26" s="45">
        <f t="shared" si="30"/>
        <v>0</v>
      </c>
      <c r="BS26" s="45">
        <f t="shared" si="31"/>
        <v>0</v>
      </c>
      <c r="BT26" s="45">
        <f t="shared" si="32"/>
        <v>0</v>
      </c>
      <c r="BU26" s="45">
        <f t="shared" si="33"/>
        <v>0</v>
      </c>
      <c r="BV26" s="45">
        <f t="shared" si="34"/>
        <v>0</v>
      </c>
      <c r="BW26" s="45">
        <f t="shared" si="35"/>
        <v>0</v>
      </c>
      <c r="BX26" s="45">
        <f t="shared" si="36"/>
        <v>0</v>
      </c>
      <c r="BY26" s="45">
        <f t="shared" si="37"/>
        <v>0</v>
      </c>
      <c r="BZ26" s="45">
        <f t="shared" si="38"/>
        <v>0</v>
      </c>
      <c r="CA26" s="45">
        <f t="shared" si="39"/>
        <v>0</v>
      </c>
      <c r="CB26" s="45">
        <f t="shared" si="40"/>
        <v>0</v>
      </c>
      <c r="CC26" s="45">
        <f t="shared" si="41"/>
        <v>0</v>
      </c>
      <c r="CD26" s="45">
        <f t="shared" si="42"/>
        <v>0</v>
      </c>
      <c r="CE26" s="45">
        <f t="shared" si="43"/>
        <v>0</v>
      </c>
      <c r="CF26" s="45">
        <f t="shared" si="44"/>
        <v>0</v>
      </c>
      <c r="CG26" s="45">
        <f t="shared" si="45"/>
        <v>0</v>
      </c>
      <c r="CH26" s="45">
        <f t="shared" si="46"/>
        <v>0</v>
      </c>
      <c r="CI26" s="45">
        <f t="shared" si="47"/>
        <v>0</v>
      </c>
      <c r="CJ26" s="45">
        <f t="shared" si="48"/>
        <v>0</v>
      </c>
      <c r="CK26" s="45">
        <f t="shared" si="49"/>
        <v>0</v>
      </c>
      <c r="CL26" s="45">
        <f t="shared" si="50"/>
        <v>0</v>
      </c>
      <c r="CM26" s="45"/>
      <c r="CN26" s="274">
        <f t="shared" si="84"/>
        <v>0</v>
      </c>
      <c r="CO26" s="274">
        <v>25</v>
      </c>
      <c r="CP26" s="269">
        <f t="shared" si="85"/>
        <v>1</v>
      </c>
      <c r="CQ26" s="269">
        <f>CP26+COUNTIF($CP$2:CP26,CP26)-1</f>
        <v>25</v>
      </c>
      <c r="CR26" s="271" t="str">
        <f t="shared" si="51"/>
        <v>Bhutan</v>
      </c>
      <c r="CS26" s="71">
        <f t="shared" si="86"/>
        <v>0</v>
      </c>
      <c r="CT26" s="45">
        <f t="shared" si="52"/>
        <v>0</v>
      </c>
      <c r="CU26" s="45">
        <f t="shared" si="53"/>
        <v>0</v>
      </c>
      <c r="CV26" s="45">
        <f t="shared" si="54"/>
        <v>0</v>
      </c>
      <c r="CW26" s="45">
        <f t="shared" si="55"/>
        <v>0</v>
      </c>
      <c r="CX26" s="45">
        <f t="shared" si="56"/>
        <v>0</v>
      </c>
      <c r="CY26" s="45">
        <f t="shared" si="57"/>
        <v>0</v>
      </c>
      <c r="CZ26" s="45">
        <f t="shared" si="58"/>
        <v>0</v>
      </c>
      <c r="DA26" s="45">
        <f t="shared" si="59"/>
        <v>0</v>
      </c>
      <c r="DB26" s="45">
        <f t="shared" si="60"/>
        <v>0</v>
      </c>
      <c r="DC26" s="45">
        <f t="shared" si="61"/>
        <v>0</v>
      </c>
      <c r="DD26" s="45">
        <f t="shared" si="62"/>
        <v>0</v>
      </c>
      <c r="DE26" s="45">
        <f t="shared" si="63"/>
        <v>0</v>
      </c>
      <c r="DF26" s="45">
        <f t="shared" si="64"/>
        <v>0</v>
      </c>
      <c r="DG26" s="45">
        <f t="shared" si="65"/>
        <v>0</v>
      </c>
      <c r="DH26" s="45">
        <f t="shared" si="66"/>
        <v>0</v>
      </c>
      <c r="DI26" s="45">
        <f t="shared" si="67"/>
        <v>0</v>
      </c>
      <c r="DJ26" s="45">
        <f t="shared" si="68"/>
        <v>0</v>
      </c>
      <c r="DK26" s="45">
        <f t="shared" si="69"/>
        <v>0</v>
      </c>
      <c r="DL26" s="45">
        <f t="shared" si="70"/>
        <v>0</v>
      </c>
      <c r="DM26" s="45">
        <f t="shared" si="71"/>
        <v>0</v>
      </c>
      <c r="DN26" s="45">
        <f t="shared" si="72"/>
        <v>0</v>
      </c>
      <c r="DO26" s="45">
        <f t="shared" si="73"/>
        <v>0</v>
      </c>
      <c r="DP26" s="45">
        <f t="shared" si="74"/>
        <v>0</v>
      </c>
      <c r="DQ26" s="45">
        <f t="shared" si="75"/>
        <v>0</v>
      </c>
      <c r="FC26">
        <v>1</v>
      </c>
      <c r="FE26" s="67" t="str">
        <f>CONCATENATE("Fair Value and NAV",IF(FC26&gt;1," ",""),IF(FC26&gt;1,VLOOKUP(FC26,Divide,2,FALSE),""))</f>
        <v>Fair Value and NAV</v>
      </c>
    </row>
    <row r="27" spans="1:169" ht="18" customHeight="1">
      <c r="A27" s="269">
        <v>26</v>
      </c>
      <c r="B27" s="400">
        <f t="shared" si="78"/>
        <v>1</v>
      </c>
      <c r="C27" s="401">
        <f>B27+COUNTIF(B$2:$B27,B27)-1</f>
        <v>26</v>
      </c>
      <c r="D27" s="402" t="str">
        <f>Tables!AI27</f>
        <v>Bolivia</v>
      </c>
      <c r="E27" s="403">
        <f t="shared" si="79"/>
        <v>0</v>
      </c>
      <c r="F27" s="47">
        <f>SUMIFS('Portfolio Allocation'!C$10:C$109,'Portfolio Allocation'!$A$10:$A$109,'Graph Tables'!$D27)</f>
        <v>0</v>
      </c>
      <c r="G27" s="47">
        <f>SUMIFS('Portfolio Allocation'!D$10:D$109,'Portfolio Allocation'!$A$10:$A$109,'Graph Tables'!$D27)</f>
        <v>0</v>
      </c>
      <c r="H27" s="47">
        <f>SUMIFS('Portfolio Allocation'!E$10:E$109,'Portfolio Allocation'!$A$10:$A$109,'Graph Tables'!$D27)</f>
        <v>0</v>
      </c>
      <c r="I27" s="47">
        <f>SUMIFS('Portfolio Allocation'!F$10:F$109,'Portfolio Allocation'!$A$10:$A$109,'Graph Tables'!$D27)</f>
        <v>0</v>
      </c>
      <c r="J27" s="47">
        <f>SUMIFS('Portfolio Allocation'!G$10:G$109,'Portfolio Allocation'!$A$10:$A$109,'Graph Tables'!$D27)</f>
        <v>0</v>
      </c>
      <c r="K27" s="47">
        <f>SUMIFS('Portfolio Allocation'!H$10:H$109,'Portfolio Allocation'!$A$10:$A$109,'Graph Tables'!$D27)</f>
        <v>0</v>
      </c>
      <c r="L27" s="47">
        <f>SUMIFS('Portfolio Allocation'!I$10:I$109,'Portfolio Allocation'!$A$10:$A$109,'Graph Tables'!$D27)</f>
        <v>0</v>
      </c>
      <c r="M27" s="47">
        <f>SUMIFS('Portfolio Allocation'!J$10:J$109,'Portfolio Allocation'!$A$10:$A$109,'Graph Tables'!$D27)</f>
        <v>0</v>
      </c>
      <c r="N27" s="47">
        <f>SUMIFS('Portfolio Allocation'!K$10:K$109,'Portfolio Allocation'!$A$10:$A$109,'Graph Tables'!$D27)</f>
        <v>0</v>
      </c>
      <c r="O27" s="47">
        <f>SUMIFS('Portfolio Allocation'!L$10:L$109,'Portfolio Allocation'!$A$10:$A$109,'Graph Tables'!$D27)</f>
        <v>0</v>
      </c>
      <c r="P27" s="47">
        <f>SUMIFS('Portfolio Allocation'!M$10:M$109,'Portfolio Allocation'!$A$10:$A$109,'Graph Tables'!$D27)</f>
        <v>0</v>
      </c>
      <c r="Q27" s="47">
        <f>SUMIFS('Portfolio Allocation'!N$10:N$109,'Portfolio Allocation'!$A$10:$A$109,'Graph Tables'!$D27)</f>
        <v>0</v>
      </c>
      <c r="R27" s="47">
        <f>SUMIFS('Portfolio Allocation'!O$10:O$109,'Portfolio Allocation'!$A$10:$A$109,'Graph Tables'!$D27)</f>
        <v>0</v>
      </c>
      <c r="S27" s="47">
        <f>SUMIFS('Portfolio Allocation'!P$10:P$109,'Portfolio Allocation'!$A$10:$A$109,'Graph Tables'!$D27)</f>
        <v>0</v>
      </c>
      <c r="T27" s="47">
        <f>SUMIFS('Portfolio Allocation'!Q$10:Q$109,'Portfolio Allocation'!$A$10:$A$109,'Graph Tables'!$D27)</f>
        <v>0</v>
      </c>
      <c r="U27" s="47">
        <f>SUMIFS('Portfolio Allocation'!R$10:R$109,'Portfolio Allocation'!$A$10:$A$109,'Graph Tables'!$D27)</f>
        <v>0</v>
      </c>
      <c r="V27" s="47">
        <f>SUMIFS('Portfolio Allocation'!S$10:S$109,'Portfolio Allocation'!$A$10:$A$109,'Graph Tables'!$D27)</f>
        <v>0</v>
      </c>
      <c r="W27" s="47">
        <f>SUMIFS('Portfolio Allocation'!T$10:T$109,'Portfolio Allocation'!$A$10:$A$109,'Graph Tables'!$D27)</f>
        <v>0</v>
      </c>
      <c r="X27" s="47">
        <f>SUMIFS('Portfolio Allocation'!U$10:U$109,'Portfolio Allocation'!$A$10:$A$109,'Graph Tables'!$D27)</f>
        <v>0</v>
      </c>
      <c r="Y27" s="47">
        <f>SUMIFS('Portfolio Allocation'!V$10:V$109,'Portfolio Allocation'!$A$10:$A$109,'Graph Tables'!$D27)</f>
        <v>0</v>
      </c>
      <c r="Z27" s="47">
        <f>SUMIFS('Portfolio Allocation'!W$10:W$109,'Portfolio Allocation'!$A$10:$A$109,'Graph Tables'!$D27)</f>
        <v>0</v>
      </c>
      <c r="AA27" s="47">
        <f>SUMIFS('Portfolio Allocation'!X$10:X$109,'Portfolio Allocation'!$A$10:$A$109,'Graph Tables'!$D27)</f>
        <v>0</v>
      </c>
      <c r="AB27" s="47">
        <f>SUMIFS('Portfolio Allocation'!Y$10:Y$109,'Portfolio Allocation'!$A$10:$A$109,'Graph Tables'!$D27)</f>
        <v>0</v>
      </c>
      <c r="AC27" s="47">
        <f>SUMIFS('Portfolio Allocation'!Z$10:Z$109,'Portfolio Allocation'!$A$10:$A$109,'Graph Tables'!$D27)</f>
        <v>0</v>
      </c>
      <c r="AD27" s="47"/>
      <c r="AE27" s="49">
        <v>26</v>
      </c>
      <c r="AF27" t="str">
        <f t="shared" si="80"/>
        <v xml:space="preserve"> </v>
      </c>
      <c r="AG27" s="45">
        <f t="shared" si="96"/>
        <v>0</v>
      </c>
      <c r="AH27" s="47"/>
      <c r="AI27" s="269">
        <f t="shared" si="81"/>
        <v>1</v>
      </c>
      <c r="AJ27" s="269">
        <f>AI27+COUNTIF(AI$2:$AI27,AI27)-1</f>
        <v>26</v>
      </c>
      <c r="AK27" s="271" t="str">
        <f t="shared" si="2"/>
        <v>Bolivia</v>
      </c>
      <c r="AL27" s="71">
        <f t="shared" si="82"/>
        <v>0</v>
      </c>
      <c r="AM27" s="45">
        <f t="shared" si="3"/>
        <v>0</v>
      </c>
      <c r="AN27" s="45">
        <f t="shared" si="4"/>
        <v>0</v>
      </c>
      <c r="AO27" s="45">
        <f t="shared" si="5"/>
        <v>0</v>
      </c>
      <c r="AP27" s="45">
        <f t="shared" si="6"/>
        <v>0</v>
      </c>
      <c r="AQ27" s="45">
        <f t="shared" si="7"/>
        <v>0</v>
      </c>
      <c r="AR27" s="45">
        <f t="shared" si="8"/>
        <v>0</v>
      </c>
      <c r="AS27" s="45">
        <f t="shared" si="9"/>
        <v>0</v>
      </c>
      <c r="AT27" s="45">
        <f t="shared" si="10"/>
        <v>0</v>
      </c>
      <c r="AU27" s="45">
        <f t="shared" si="11"/>
        <v>0</v>
      </c>
      <c r="AV27" s="45">
        <f t="shared" si="12"/>
        <v>0</v>
      </c>
      <c r="AW27" s="45">
        <f t="shared" si="13"/>
        <v>0</v>
      </c>
      <c r="AX27" s="45">
        <f t="shared" si="14"/>
        <v>0</v>
      </c>
      <c r="AY27" s="45">
        <f t="shared" si="15"/>
        <v>0</v>
      </c>
      <c r="AZ27" s="45">
        <f t="shared" si="16"/>
        <v>0</v>
      </c>
      <c r="BA27" s="45">
        <f t="shared" si="17"/>
        <v>0</v>
      </c>
      <c r="BB27" s="45">
        <f t="shared" si="18"/>
        <v>0</v>
      </c>
      <c r="BC27" s="45">
        <f t="shared" si="19"/>
        <v>0</v>
      </c>
      <c r="BD27" s="45">
        <f t="shared" si="20"/>
        <v>0</v>
      </c>
      <c r="BE27" s="45">
        <f t="shared" si="21"/>
        <v>0</v>
      </c>
      <c r="BF27" s="45">
        <f t="shared" si="22"/>
        <v>0</v>
      </c>
      <c r="BG27" s="45">
        <f t="shared" si="23"/>
        <v>0</v>
      </c>
      <c r="BH27" s="45">
        <f t="shared" si="24"/>
        <v>0</v>
      </c>
      <c r="BI27" s="45">
        <f t="shared" si="25"/>
        <v>0</v>
      </c>
      <c r="BJ27" s="45">
        <f t="shared" si="26"/>
        <v>0</v>
      </c>
      <c r="BK27" s="45"/>
      <c r="BL27" s="49">
        <v>26</v>
      </c>
      <c r="BM27">
        <f t="shared" si="83"/>
        <v>0</v>
      </c>
      <c r="BN27" s="45">
        <f t="shared" si="97"/>
        <v>0</v>
      </c>
      <c r="BO27" s="45">
        <f t="shared" si="27"/>
        <v>0</v>
      </c>
      <c r="BP27" s="45">
        <f t="shared" si="28"/>
        <v>0</v>
      </c>
      <c r="BQ27" s="45">
        <f t="shared" si="29"/>
        <v>0</v>
      </c>
      <c r="BR27" s="45">
        <f t="shared" si="30"/>
        <v>0</v>
      </c>
      <c r="BS27" s="45">
        <f t="shared" si="31"/>
        <v>0</v>
      </c>
      <c r="BT27" s="45">
        <f t="shared" si="32"/>
        <v>0</v>
      </c>
      <c r="BU27" s="45">
        <f t="shared" si="33"/>
        <v>0</v>
      </c>
      <c r="BV27" s="45">
        <f t="shared" si="34"/>
        <v>0</v>
      </c>
      <c r="BW27" s="45">
        <f t="shared" si="35"/>
        <v>0</v>
      </c>
      <c r="BX27" s="45">
        <f t="shared" si="36"/>
        <v>0</v>
      </c>
      <c r="BY27" s="45">
        <f t="shared" si="37"/>
        <v>0</v>
      </c>
      <c r="BZ27" s="45">
        <f t="shared" si="38"/>
        <v>0</v>
      </c>
      <c r="CA27" s="45">
        <f t="shared" si="39"/>
        <v>0</v>
      </c>
      <c r="CB27" s="45">
        <f t="shared" si="40"/>
        <v>0</v>
      </c>
      <c r="CC27" s="45">
        <f t="shared" si="41"/>
        <v>0</v>
      </c>
      <c r="CD27" s="45">
        <f t="shared" si="42"/>
        <v>0</v>
      </c>
      <c r="CE27" s="45">
        <f t="shared" si="43"/>
        <v>0</v>
      </c>
      <c r="CF27" s="45">
        <f t="shared" si="44"/>
        <v>0</v>
      </c>
      <c r="CG27" s="45">
        <f t="shared" si="45"/>
        <v>0</v>
      </c>
      <c r="CH27" s="45">
        <f t="shared" si="46"/>
        <v>0</v>
      </c>
      <c r="CI27" s="45">
        <f t="shared" si="47"/>
        <v>0</v>
      </c>
      <c r="CJ27" s="45">
        <f t="shared" si="48"/>
        <v>0</v>
      </c>
      <c r="CK27" s="45">
        <f t="shared" si="49"/>
        <v>0</v>
      </c>
      <c r="CL27" s="45">
        <f t="shared" si="50"/>
        <v>0</v>
      </c>
      <c r="CM27" s="45"/>
      <c r="CN27" s="274">
        <f t="shared" si="84"/>
        <v>0</v>
      </c>
      <c r="CO27" s="274">
        <v>26</v>
      </c>
      <c r="CP27" s="269">
        <f t="shared" si="85"/>
        <v>1</v>
      </c>
      <c r="CQ27" s="269">
        <f>CP27+COUNTIF($CP$2:CP27,CP27)-1</f>
        <v>26</v>
      </c>
      <c r="CR27" s="271" t="str">
        <f t="shared" si="51"/>
        <v>Bolivia</v>
      </c>
      <c r="CS27" s="71">
        <f t="shared" si="86"/>
        <v>0</v>
      </c>
      <c r="CT27" s="45">
        <f t="shared" si="52"/>
        <v>0</v>
      </c>
      <c r="CU27" s="45">
        <f t="shared" si="53"/>
        <v>0</v>
      </c>
      <c r="CV27" s="45">
        <f t="shared" si="54"/>
        <v>0</v>
      </c>
      <c r="CW27" s="45">
        <f t="shared" si="55"/>
        <v>0</v>
      </c>
      <c r="CX27" s="45">
        <f t="shared" si="56"/>
        <v>0</v>
      </c>
      <c r="CY27" s="45">
        <f t="shared" si="57"/>
        <v>0</v>
      </c>
      <c r="CZ27" s="45">
        <f t="shared" si="58"/>
        <v>0</v>
      </c>
      <c r="DA27" s="45">
        <f t="shared" si="59"/>
        <v>0</v>
      </c>
      <c r="DB27" s="45">
        <f t="shared" si="60"/>
        <v>0</v>
      </c>
      <c r="DC27" s="45">
        <f t="shared" si="61"/>
        <v>0</v>
      </c>
      <c r="DD27" s="45">
        <f t="shared" si="62"/>
        <v>0</v>
      </c>
      <c r="DE27" s="45">
        <f t="shared" si="63"/>
        <v>0</v>
      </c>
      <c r="DF27" s="45">
        <f t="shared" si="64"/>
        <v>0</v>
      </c>
      <c r="DG27" s="45">
        <f t="shared" si="65"/>
        <v>0</v>
      </c>
      <c r="DH27" s="45">
        <f t="shared" si="66"/>
        <v>0</v>
      </c>
      <c r="DI27" s="45">
        <f t="shared" si="67"/>
        <v>0</v>
      </c>
      <c r="DJ27" s="45">
        <f t="shared" si="68"/>
        <v>0</v>
      </c>
      <c r="DK27" s="45">
        <f t="shared" si="69"/>
        <v>0</v>
      </c>
      <c r="DL27" s="45">
        <f t="shared" si="70"/>
        <v>0</v>
      </c>
      <c r="DM27" s="45">
        <f t="shared" si="71"/>
        <v>0</v>
      </c>
      <c r="DN27" s="45">
        <f t="shared" si="72"/>
        <v>0</v>
      </c>
      <c r="DO27" s="45">
        <f t="shared" si="73"/>
        <v>0</v>
      </c>
      <c r="DP27" s="45">
        <f t="shared" si="74"/>
        <v>0</v>
      </c>
      <c r="DQ27" s="45">
        <f t="shared" si="75"/>
        <v>0</v>
      </c>
      <c r="EE27" s="291" t="s">
        <v>1113</v>
      </c>
      <c r="EP27" s="67" t="s">
        <v>1114</v>
      </c>
    </row>
    <row r="28" spans="1:169">
      <c r="A28" s="269">
        <v>27</v>
      </c>
      <c r="B28" s="400">
        <f t="shared" si="78"/>
        <v>1</v>
      </c>
      <c r="C28" s="401">
        <f>B28+COUNTIF(B$2:$B28,B28)-1</f>
        <v>27</v>
      </c>
      <c r="D28" s="402" t="str">
        <f>Tables!AI28</f>
        <v>Bosnia and Herzegovina</v>
      </c>
      <c r="E28" s="403">
        <f t="shared" si="79"/>
        <v>0</v>
      </c>
      <c r="F28" s="47">
        <f>SUMIFS('Portfolio Allocation'!C$10:C$109,'Portfolio Allocation'!$A$10:$A$109,'Graph Tables'!$D28)</f>
        <v>0</v>
      </c>
      <c r="G28" s="47">
        <f>SUMIFS('Portfolio Allocation'!D$10:D$109,'Portfolio Allocation'!$A$10:$A$109,'Graph Tables'!$D28)</f>
        <v>0</v>
      </c>
      <c r="H28" s="47">
        <f>SUMIFS('Portfolio Allocation'!E$10:E$109,'Portfolio Allocation'!$A$10:$A$109,'Graph Tables'!$D28)</f>
        <v>0</v>
      </c>
      <c r="I28" s="47">
        <f>SUMIFS('Portfolio Allocation'!F$10:F$109,'Portfolio Allocation'!$A$10:$A$109,'Graph Tables'!$D28)</f>
        <v>0</v>
      </c>
      <c r="J28" s="47">
        <f>SUMIFS('Portfolio Allocation'!G$10:G$109,'Portfolio Allocation'!$A$10:$A$109,'Graph Tables'!$D28)</f>
        <v>0</v>
      </c>
      <c r="K28" s="47">
        <f>SUMIFS('Portfolio Allocation'!H$10:H$109,'Portfolio Allocation'!$A$10:$A$109,'Graph Tables'!$D28)</f>
        <v>0</v>
      </c>
      <c r="L28" s="47">
        <f>SUMIFS('Portfolio Allocation'!I$10:I$109,'Portfolio Allocation'!$A$10:$A$109,'Graph Tables'!$D28)</f>
        <v>0</v>
      </c>
      <c r="M28" s="47">
        <f>SUMIFS('Portfolio Allocation'!J$10:J$109,'Portfolio Allocation'!$A$10:$A$109,'Graph Tables'!$D28)</f>
        <v>0</v>
      </c>
      <c r="N28" s="47">
        <f>SUMIFS('Portfolio Allocation'!K$10:K$109,'Portfolio Allocation'!$A$10:$A$109,'Graph Tables'!$D28)</f>
        <v>0</v>
      </c>
      <c r="O28" s="47">
        <f>SUMIFS('Portfolio Allocation'!L$10:L$109,'Portfolio Allocation'!$A$10:$A$109,'Graph Tables'!$D28)</f>
        <v>0</v>
      </c>
      <c r="P28" s="47">
        <f>SUMIFS('Portfolio Allocation'!M$10:M$109,'Portfolio Allocation'!$A$10:$A$109,'Graph Tables'!$D28)</f>
        <v>0</v>
      </c>
      <c r="Q28" s="47">
        <f>SUMIFS('Portfolio Allocation'!N$10:N$109,'Portfolio Allocation'!$A$10:$A$109,'Graph Tables'!$D28)</f>
        <v>0</v>
      </c>
      <c r="R28" s="47">
        <f>SUMIFS('Portfolio Allocation'!O$10:O$109,'Portfolio Allocation'!$A$10:$A$109,'Graph Tables'!$D28)</f>
        <v>0</v>
      </c>
      <c r="S28" s="47">
        <f>SUMIFS('Portfolio Allocation'!P$10:P$109,'Portfolio Allocation'!$A$10:$A$109,'Graph Tables'!$D28)</f>
        <v>0</v>
      </c>
      <c r="T28" s="47">
        <f>SUMIFS('Portfolio Allocation'!Q$10:Q$109,'Portfolio Allocation'!$A$10:$A$109,'Graph Tables'!$D28)</f>
        <v>0</v>
      </c>
      <c r="U28" s="47">
        <f>SUMIFS('Portfolio Allocation'!R$10:R$109,'Portfolio Allocation'!$A$10:$A$109,'Graph Tables'!$D28)</f>
        <v>0</v>
      </c>
      <c r="V28" s="47">
        <f>SUMIFS('Portfolio Allocation'!S$10:S$109,'Portfolio Allocation'!$A$10:$A$109,'Graph Tables'!$D28)</f>
        <v>0</v>
      </c>
      <c r="W28" s="47">
        <f>SUMIFS('Portfolio Allocation'!T$10:T$109,'Portfolio Allocation'!$A$10:$A$109,'Graph Tables'!$D28)</f>
        <v>0</v>
      </c>
      <c r="X28" s="47">
        <f>SUMIFS('Portfolio Allocation'!U$10:U$109,'Portfolio Allocation'!$A$10:$A$109,'Graph Tables'!$D28)</f>
        <v>0</v>
      </c>
      <c r="Y28" s="47">
        <f>SUMIFS('Portfolio Allocation'!V$10:V$109,'Portfolio Allocation'!$A$10:$A$109,'Graph Tables'!$D28)</f>
        <v>0</v>
      </c>
      <c r="Z28" s="47">
        <f>SUMIFS('Portfolio Allocation'!W$10:W$109,'Portfolio Allocation'!$A$10:$A$109,'Graph Tables'!$D28)</f>
        <v>0</v>
      </c>
      <c r="AA28" s="47">
        <f>SUMIFS('Portfolio Allocation'!X$10:X$109,'Portfolio Allocation'!$A$10:$A$109,'Graph Tables'!$D28)</f>
        <v>0</v>
      </c>
      <c r="AB28" s="47">
        <f>SUMIFS('Portfolio Allocation'!Y$10:Y$109,'Portfolio Allocation'!$A$10:$A$109,'Graph Tables'!$D28)</f>
        <v>0</v>
      </c>
      <c r="AC28" s="47">
        <f>SUMIFS('Portfolio Allocation'!Z$10:Z$109,'Portfolio Allocation'!$A$10:$A$109,'Graph Tables'!$D28)</f>
        <v>0</v>
      </c>
      <c r="AD28" s="47"/>
      <c r="AE28" s="49">
        <v>27</v>
      </c>
      <c r="AF28" t="str">
        <f t="shared" si="80"/>
        <v xml:space="preserve"> </v>
      </c>
      <c r="AG28" s="45">
        <f t="shared" si="96"/>
        <v>0</v>
      </c>
      <c r="AH28" s="47"/>
      <c r="AI28" s="269">
        <f t="shared" si="81"/>
        <v>1</v>
      </c>
      <c r="AJ28" s="269">
        <f>AI28+COUNTIF(AI$2:$AI28,AI28)-1</f>
        <v>27</v>
      </c>
      <c r="AK28" s="271" t="str">
        <f t="shared" si="2"/>
        <v>Bosnia and Herzegovina</v>
      </c>
      <c r="AL28" s="71">
        <f t="shared" si="82"/>
        <v>0</v>
      </c>
      <c r="AM28" s="45">
        <f t="shared" si="3"/>
        <v>0</v>
      </c>
      <c r="AN28" s="45">
        <f t="shared" si="4"/>
        <v>0</v>
      </c>
      <c r="AO28" s="45">
        <f t="shared" si="5"/>
        <v>0</v>
      </c>
      <c r="AP28" s="45">
        <f t="shared" si="6"/>
        <v>0</v>
      </c>
      <c r="AQ28" s="45">
        <f t="shared" si="7"/>
        <v>0</v>
      </c>
      <c r="AR28" s="45">
        <f t="shared" si="8"/>
        <v>0</v>
      </c>
      <c r="AS28" s="45">
        <f t="shared" si="9"/>
        <v>0</v>
      </c>
      <c r="AT28" s="45">
        <f t="shared" si="10"/>
        <v>0</v>
      </c>
      <c r="AU28" s="45">
        <f t="shared" si="11"/>
        <v>0</v>
      </c>
      <c r="AV28" s="45">
        <f t="shared" si="12"/>
        <v>0</v>
      </c>
      <c r="AW28" s="45">
        <f t="shared" si="13"/>
        <v>0</v>
      </c>
      <c r="AX28" s="45">
        <f t="shared" si="14"/>
        <v>0</v>
      </c>
      <c r="AY28" s="45">
        <f t="shared" si="15"/>
        <v>0</v>
      </c>
      <c r="AZ28" s="45">
        <f t="shared" si="16"/>
        <v>0</v>
      </c>
      <c r="BA28" s="45">
        <f t="shared" si="17"/>
        <v>0</v>
      </c>
      <c r="BB28" s="45">
        <f t="shared" si="18"/>
        <v>0</v>
      </c>
      <c r="BC28" s="45">
        <f t="shared" si="19"/>
        <v>0</v>
      </c>
      <c r="BD28" s="45">
        <f t="shared" si="20"/>
        <v>0</v>
      </c>
      <c r="BE28" s="45">
        <f t="shared" si="21"/>
        <v>0</v>
      </c>
      <c r="BF28" s="45">
        <f t="shared" si="22"/>
        <v>0</v>
      </c>
      <c r="BG28" s="45">
        <f t="shared" si="23"/>
        <v>0</v>
      </c>
      <c r="BH28" s="45">
        <f t="shared" si="24"/>
        <v>0</v>
      </c>
      <c r="BI28" s="45">
        <f t="shared" si="25"/>
        <v>0</v>
      </c>
      <c r="BJ28" s="45">
        <f t="shared" si="26"/>
        <v>0</v>
      </c>
      <c r="BK28" s="45"/>
      <c r="BL28" s="49">
        <v>27</v>
      </c>
      <c r="BM28">
        <f t="shared" si="83"/>
        <v>0</v>
      </c>
      <c r="BN28" s="45">
        <f t="shared" si="97"/>
        <v>0</v>
      </c>
      <c r="BO28" s="45">
        <f t="shared" si="27"/>
        <v>0</v>
      </c>
      <c r="BP28" s="45">
        <f t="shared" si="28"/>
        <v>0</v>
      </c>
      <c r="BQ28" s="45">
        <f t="shared" si="29"/>
        <v>0</v>
      </c>
      <c r="BR28" s="45">
        <f t="shared" si="30"/>
        <v>0</v>
      </c>
      <c r="BS28" s="45">
        <f t="shared" si="31"/>
        <v>0</v>
      </c>
      <c r="BT28" s="45">
        <f t="shared" si="32"/>
        <v>0</v>
      </c>
      <c r="BU28" s="45">
        <f t="shared" si="33"/>
        <v>0</v>
      </c>
      <c r="BV28" s="45">
        <f t="shared" si="34"/>
        <v>0</v>
      </c>
      <c r="BW28" s="45">
        <f t="shared" si="35"/>
        <v>0</v>
      </c>
      <c r="BX28" s="45">
        <f t="shared" si="36"/>
        <v>0</v>
      </c>
      <c r="BY28" s="45">
        <f t="shared" si="37"/>
        <v>0</v>
      </c>
      <c r="BZ28" s="45">
        <f t="shared" si="38"/>
        <v>0</v>
      </c>
      <c r="CA28" s="45">
        <f t="shared" si="39"/>
        <v>0</v>
      </c>
      <c r="CB28" s="45">
        <f t="shared" si="40"/>
        <v>0</v>
      </c>
      <c r="CC28" s="45">
        <f t="shared" si="41"/>
        <v>0</v>
      </c>
      <c r="CD28" s="45">
        <f t="shared" si="42"/>
        <v>0</v>
      </c>
      <c r="CE28" s="45">
        <f t="shared" si="43"/>
        <v>0</v>
      </c>
      <c r="CF28" s="45">
        <f t="shared" si="44"/>
        <v>0</v>
      </c>
      <c r="CG28" s="45">
        <f t="shared" si="45"/>
        <v>0</v>
      </c>
      <c r="CH28" s="45">
        <f t="shared" si="46"/>
        <v>0</v>
      </c>
      <c r="CI28" s="45">
        <f t="shared" si="47"/>
        <v>0</v>
      </c>
      <c r="CJ28" s="45">
        <f t="shared" si="48"/>
        <v>0</v>
      </c>
      <c r="CK28" s="45">
        <f t="shared" si="49"/>
        <v>0</v>
      </c>
      <c r="CL28" s="45">
        <f t="shared" si="50"/>
        <v>0</v>
      </c>
      <c r="CM28" s="45"/>
      <c r="CN28" s="274">
        <f t="shared" si="84"/>
        <v>0</v>
      </c>
      <c r="CO28" s="274">
        <v>27</v>
      </c>
      <c r="CP28" s="269">
        <f t="shared" si="85"/>
        <v>1</v>
      </c>
      <c r="CQ28" s="269">
        <f>CP28+COUNTIF($CP$2:CP28,CP28)-1</f>
        <v>27</v>
      </c>
      <c r="CR28" s="271" t="str">
        <f t="shared" si="51"/>
        <v>Bosnia and Herzegovina</v>
      </c>
      <c r="CS28" s="71">
        <f t="shared" si="86"/>
        <v>0</v>
      </c>
      <c r="CT28" s="45">
        <f t="shared" si="52"/>
        <v>0</v>
      </c>
      <c r="CU28" s="45">
        <f t="shared" si="53"/>
        <v>0</v>
      </c>
      <c r="CV28" s="45">
        <f t="shared" si="54"/>
        <v>0</v>
      </c>
      <c r="CW28" s="45">
        <f t="shared" si="55"/>
        <v>0</v>
      </c>
      <c r="CX28" s="45">
        <f t="shared" si="56"/>
        <v>0</v>
      </c>
      <c r="CY28" s="45">
        <f t="shared" si="57"/>
        <v>0</v>
      </c>
      <c r="CZ28" s="45">
        <f t="shared" si="58"/>
        <v>0</v>
      </c>
      <c r="DA28" s="45">
        <f t="shared" si="59"/>
        <v>0</v>
      </c>
      <c r="DB28" s="45">
        <f t="shared" si="60"/>
        <v>0</v>
      </c>
      <c r="DC28" s="45">
        <f t="shared" si="61"/>
        <v>0</v>
      </c>
      <c r="DD28" s="45">
        <f t="shared" si="62"/>
        <v>0</v>
      </c>
      <c r="DE28" s="45">
        <f t="shared" si="63"/>
        <v>0</v>
      </c>
      <c r="DF28" s="45">
        <f t="shared" si="64"/>
        <v>0</v>
      </c>
      <c r="DG28" s="45">
        <f t="shared" si="65"/>
        <v>0</v>
      </c>
      <c r="DH28" s="45">
        <f t="shared" si="66"/>
        <v>0</v>
      </c>
      <c r="DI28" s="45">
        <f t="shared" si="67"/>
        <v>0</v>
      </c>
      <c r="DJ28" s="45">
        <f t="shared" si="68"/>
        <v>0</v>
      </c>
      <c r="DK28" s="45">
        <f t="shared" si="69"/>
        <v>0</v>
      </c>
      <c r="DL28" s="45">
        <f t="shared" si="70"/>
        <v>0</v>
      </c>
      <c r="DM28" s="45">
        <f t="shared" si="71"/>
        <v>0</v>
      </c>
      <c r="DN28" s="45">
        <f t="shared" si="72"/>
        <v>0</v>
      </c>
      <c r="DO28" s="45">
        <f t="shared" si="73"/>
        <v>0</v>
      </c>
      <c r="DP28" s="45">
        <f t="shared" si="74"/>
        <v>0</v>
      </c>
      <c r="DQ28" s="45">
        <f t="shared" si="75"/>
        <v>0</v>
      </c>
      <c r="EE28" s="69">
        <v>8</v>
      </c>
      <c r="EP28" s="68">
        <v>2</v>
      </c>
    </row>
    <row r="29" spans="1:169">
      <c r="A29" s="269">
        <v>28</v>
      </c>
      <c r="B29" s="400">
        <f t="shared" si="78"/>
        <v>1</v>
      </c>
      <c r="C29" s="401">
        <f>B29+COUNTIF(B$2:$B29,B29)-1</f>
        <v>28</v>
      </c>
      <c r="D29" s="402" t="str">
        <f>Tables!AI29</f>
        <v>Botswana</v>
      </c>
      <c r="E29" s="403">
        <f t="shared" si="79"/>
        <v>0</v>
      </c>
      <c r="F29" s="47">
        <f>SUMIFS('Portfolio Allocation'!C$10:C$109,'Portfolio Allocation'!$A$10:$A$109,'Graph Tables'!$D29)</f>
        <v>0</v>
      </c>
      <c r="G29" s="47">
        <f>SUMIFS('Portfolio Allocation'!D$10:D$109,'Portfolio Allocation'!$A$10:$A$109,'Graph Tables'!$D29)</f>
        <v>0</v>
      </c>
      <c r="H29" s="47">
        <f>SUMIFS('Portfolio Allocation'!E$10:E$109,'Portfolio Allocation'!$A$10:$A$109,'Graph Tables'!$D29)</f>
        <v>0</v>
      </c>
      <c r="I29" s="47">
        <f>SUMIFS('Portfolio Allocation'!F$10:F$109,'Portfolio Allocation'!$A$10:$A$109,'Graph Tables'!$D29)</f>
        <v>0</v>
      </c>
      <c r="J29" s="47">
        <f>SUMIFS('Portfolio Allocation'!G$10:G$109,'Portfolio Allocation'!$A$10:$A$109,'Graph Tables'!$D29)</f>
        <v>0</v>
      </c>
      <c r="K29" s="47">
        <f>SUMIFS('Portfolio Allocation'!H$10:H$109,'Portfolio Allocation'!$A$10:$A$109,'Graph Tables'!$D29)</f>
        <v>0</v>
      </c>
      <c r="L29" s="47">
        <f>SUMIFS('Portfolio Allocation'!I$10:I$109,'Portfolio Allocation'!$A$10:$A$109,'Graph Tables'!$D29)</f>
        <v>0</v>
      </c>
      <c r="M29" s="47">
        <f>SUMIFS('Portfolio Allocation'!J$10:J$109,'Portfolio Allocation'!$A$10:$A$109,'Graph Tables'!$D29)</f>
        <v>0</v>
      </c>
      <c r="N29" s="47">
        <f>SUMIFS('Portfolio Allocation'!K$10:K$109,'Portfolio Allocation'!$A$10:$A$109,'Graph Tables'!$D29)</f>
        <v>0</v>
      </c>
      <c r="O29" s="47">
        <f>SUMIFS('Portfolio Allocation'!L$10:L$109,'Portfolio Allocation'!$A$10:$A$109,'Graph Tables'!$D29)</f>
        <v>0</v>
      </c>
      <c r="P29" s="47">
        <f>SUMIFS('Portfolio Allocation'!M$10:M$109,'Portfolio Allocation'!$A$10:$A$109,'Graph Tables'!$D29)</f>
        <v>0</v>
      </c>
      <c r="Q29" s="47">
        <f>SUMIFS('Portfolio Allocation'!N$10:N$109,'Portfolio Allocation'!$A$10:$A$109,'Graph Tables'!$D29)</f>
        <v>0</v>
      </c>
      <c r="R29" s="47">
        <f>SUMIFS('Portfolio Allocation'!O$10:O$109,'Portfolio Allocation'!$A$10:$A$109,'Graph Tables'!$D29)</f>
        <v>0</v>
      </c>
      <c r="S29" s="47">
        <f>SUMIFS('Portfolio Allocation'!P$10:P$109,'Portfolio Allocation'!$A$10:$A$109,'Graph Tables'!$D29)</f>
        <v>0</v>
      </c>
      <c r="T29" s="47">
        <f>SUMIFS('Portfolio Allocation'!Q$10:Q$109,'Portfolio Allocation'!$A$10:$A$109,'Graph Tables'!$D29)</f>
        <v>0</v>
      </c>
      <c r="U29" s="47">
        <f>SUMIFS('Portfolio Allocation'!R$10:R$109,'Portfolio Allocation'!$A$10:$A$109,'Graph Tables'!$D29)</f>
        <v>0</v>
      </c>
      <c r="V29" s="47">
        <f>SUMIFS('Portfolio Allocation'!S$10:S$109,'Portfolio Allocation'!$A$10:$A$109,'Graph Tables'!$D29)</f>
        <v>0</v>
      </c>
      <c r="W29" s="47">
        <f>SUMIFS('Portfolio Allocation'!T$10:T$109,'Portfolio Allocation'!$A$10:$A$109,'Graph Tables'!$D29)</f>
        <v>0</v>
      </c>
      <c r="X29" s="47">
        <f>SUMIFS('Portfolio Allocation'!U$10:U$109,'Portfolio Allocation'!$A$10:$A$109,'Graph Tables'!$D29)</f>
        <v>0</v>
      </c>
      <c r="Y29" s="47">
        <f>SUMIFS('Portfolio Allocation'!V$10:V$109,'Portfolio Allocation'!$A$10:$A$109,'Graph Tables'!$D29)</f>
        <v>0</v>
      </c>
      <c r="Z29" s="47">
        <f>SUMIFS('Portfolio Allocation'!W$10:W$109,'Portfolio Allocation'!$A$10:$A$109,'Graph Tables'!$D29)</f>
        <v>0</v>
      </c>
      <c r="AA29" s="47">
        <f>SUMIFS('Portfolio Allocation'!X$10:X$109,'Portfolio Allocation'!$A$10:$A$109,'Graph Tables'!$D29)</f>
        <v>0</v>
      </c>
      <c r="AB29" s="47">
        <f>SUMIFS('Portfolio Allocation'!Y$10:Y$109,'Portfolio Allocation'!$A$10:$A$109,'Graph Tables'!$D29)</f>
        <v>0</v>
      </c>
      <c r="AC29" s="47">
        <f>SUMIFS('Portfolio Allocation'!Z$10:Z$109,'Portfolio Allocation'!$A$10:$A$109,'Graph Tables'!$D29)</f>
        <v>0</v>
      </c>
      <c r="AD29" s="47"/>
      <c r="AE29" s="49">
        <v>28</v>
      </c>
      <c r="AF29" t="str">
        <f t="shared" si="80"/>
        <v xml:space="preserve"> </v>
      </c>
      <c r="AG29" s="45">
        <f t="shared" si="96"/>
        <v>0</v>
      </c>
      <c r="AH29" s="47"/>
      <c r="AI29" s="269">
        <f t="shared" si="81"/>
        <v>1</v>
      </c>
      <c r="AJ29" s="269">
        <f>AI29+COUNTIF(AI$2:$AI29,AI29)-1</f>
        <v>28</v>
      </c>
      <c r="AK29" s="271" t="str">
        <f t="shared" si="2"/>
        <v>Botswana</v>
      </c>
      <c r="AL29" s="71">
        <f t="shared" si="82"/>
        <v>0</v>
      </c>
      <c r="AM29" s="45">
        <f t="shared" si="3"/>
        <v>0</v>
      </c>
      <c r="AN29" s="45">
        <f t="shared" si="4"/>
        <v>0</v>
      </c>
      <c r="AO29" s="45">
        <f t="shared" si="5"/>
        <v>0</v>
      </c>
      <c r="AP29" s="45">
        <f t="shared" si="6"/>
        <v>0</v>
      </c>
      <c r="AQ29" s="45">
        <f t="shared" si="7"/>
        <v>0</v>
      </c>
      <c r="AR29" s="45">
        <f t="shared" si="8"/>
        <v>0</v>
      </c>
      <c r="AS29" s="45">
        <f t="shared" si="9"/>
        <v>0</v>
      </c>
      <c r="AT29" s="45">
        <f t="shared" si="10"/>
        <v>0</v>
      </c>
      <c r="AU29" s="45">
        <f t="shared" si="11"/>
        <v>0</v>
      </c>
      <c r="AV29" s="45">
        <f t="shared" si="12"/>
        <v>0</v>
      </c>
      <c r="AW29" s="45">
        <f t="shared" si="13"/>
        <v>0</v>
      </c>
      <c r="AX29" s="45">
        <f t="shared" si="14"/>
        <v>0</v>
      </c>
      <c r="AY29" s="45">
        <f t="shared" si="15"/>
        <v>0</v>
      </c>
      <c r="AZ29" s="45">
        <f t="shared" si="16"/>
        <v>0</v>
      </c>
      <c r="BA29" s="45">
        <f t="shared" si="17"/>
        <v>0</v>
      </c>
      <c r="BB29" s="45">
        <f t="shared" si="18"/>
        <v>0</v>
      </c>
      <c r="BC29" s="45">
        <f t="shared" si="19"/>
        <v>0</v>
      </c>
      <c r="BD29" s="45">
        <f t="shared" si="20"/>
        <v>0</v>
      </c>
      <c r="BE29" s="45">
        <f t="shared" si="21"/>
        <v>0</v>
      </c>
      <c r="BF29" s="45">
        <f t="shared" si="22"/>
        <v>0</v>
      </c>
      <c r="BG29" s="45">
        <f t="shared" si="23"/>
        <v>0</v>
      </c>
      <c r="BH29" s="45">
        <f t="shared" si="24"/>
        <v>0</v>
      </c>
      <c r="BI29" s="45">
        <f t="shared" si="25"/>
        <v>0</v>
      </c>
      <c r="BJ29" s="45">
        <f t="shared" si="26"/>
        <v>0</v>
      </c>
      <c r="BK29" s="45"/>
      <c r="BL29" s="49">
        <v>28</v>
      </c>
      <c r="BM29">
        <f t="shared" si="83"/>
        <v>0</v>
      </c>
      <c r="BN29" s="45">
        <f t="shared" si="97"/>
        <v>0</v>
      </c>
      <c r="BO29" s="45">
        <f t="shared" si="27"/>
        <v>0</v>
      </c>
      <c r="BP29" s="45">
        <f t="shared" si="28"/>
        <v>0</v>
      </c>
      <c r="BQ29" s="45">
        <f t="shared" si="29"/>
        <v>0</v>
      </c>
      <c r="BR29" s="45">
        <f t="shared" si="30"/>
        <v>0</v>
      </c>
      <c r="BS29" s="45">
        <f t="shared" si="31"/>
        <v>0</v>
      </c>
      <c r="BT29" s="45">
        <f t="shared" si="32"/>
        <v>0</v>
      </c>
      <c r="BU29" s="45">
        <f t="shared" si="33"/>
        <v>0</v>
      </c>
      <c r="BV29" s="45">
        <f t="shared" si="34"/>
        <v>0</v>
      </c>
      <c r="BW29" s="45">
        <f t="shared" si="35"/>
        <v>0</v>
      </c>
      <c r="BX29" s="45">
        <f t="shared" si="36"/>
        <v>0</v>
      </c>
      <c r="BY29" s="45">
        <f t="shared" si="37"/>
        <v>0</v>
      </c>
      <c r="BZ29" s="45">
        <f t="shared" si="38"/>
        <v>0</v>
      </c>
      <c r="CA29" s="45">
        <f t="shared" si="39"/>
        <v>0</v>
      </c>
      <c r="CB29" s="45">
        <f t="shared" si="40"/>
        <v>0</v>
      </c>
      <c r="CC29" s="45">
        <f t="shared" si="41"/>
        <v>0</v>
      </c>
      <c r="CD29" s="45">
        <f t="shared" si="42"/>
        <v>0</v>
      </c>
      <c r="CE29" s="45">
        <f t="shared" si="43"/>
        <v>0</v>
      </c>
      <c r="CF29" s="45">
        <f t="shared" si="44"/>
        <v>0</v>
      </c>
      <c r="CG29" s="45">
        <f t="shared" si="45"/>
        <v>0</v>
      </c>
      <c r="CH29" s="45">
        <f t="shared" si="46"/>
        <v>0</v>
      </c>
      <c r="CI29" s="45">
        <f t="shared" si="47"/>
        <v>0</v>
      </c>
      <c r="CJ29" s="45">
        <f t="shared" si="48"/>
        <v>0</v>
      </c>
      <c r="CK29" s="45">
        <f t="shared" si="49"/>
        <v>0</v>
      </c>
      <c r="CL29" s="45">
        <f t="shared" si="50"/>
        <v>0</v>
      </c>
      <c r="CM29" s="45"/>
      <c r="CN29" s="274">
        <f t="shared" si="84"/>
        <v>0</v>
      </c>
      <c r="CO29" s="274">
        <v>28</v>
      </c>
      <c r="CP29" s="269">
        <f t="shared" si="85"/>
        <v>1</v>
      </c>
      <c r="CQ29" s="269">
        <f>CP29+COUNTIF($CP$2:CP29,CP29)-1</f>
        <v>28</v>
      </c>
      <c r="CR29" s="271" t="str">
        <f t="shared" si="51"/>
        <v>Botswana</v>
      </c>
      <c r="CS29" s="71">
        <f t="shared" si="86"/>
        <v>0</v>
      </c>
      <c r="CT29" s="45">
        <f t="shared" si="52"/>
        <v>0</v>
      </c>
      <c r="CU29" s="45">
        <f t="shared" si="53"/>
        <v>0</v>
      </c>
      <c r="CV29" s="45">
        <f t="shared" si="54"/>
        <v>0</v>
      </c>
      <c r="CW29" s="45">
        <f t="shared" si="55"/>
        <v>0</v>
      </c>
      <c r="CX29" s="45">
        <f t="shared" si="56"/>
        <v>0</v>
      </c>
      <c r="CY29" s="45">
        <f t="shared" si="57"/>
        <v>0</v>
      </c>
      <c r="CZ29" s="45">
        <f t="shared" si="58"/>
        <v>0</v>
      </c>
      <c r="DA29" s="45">
        <f t="shared" si="59"/>
        <v>0</v>
      </c>
      <c r="DB29" s="45">
        <f t="shared" si="60"/>
        <v>0</v>
      </c>
      <c r="DC29" s="45">
        <f t="shared" si="61"/>
        <v>0</v>
      </c>
      <c r="DD29" s="45">
        <f t="shared" si="62"/>
        <v>0</v>
      </c>
      <c r="DE29" s="45">
        <f t="shared" si="63"/>
        <v>0</v>
      </c>
      <c r="DF29" s="45">
        <f t="shared" si="64"/>
        <v>0</v>
      </c>
      <c r="DG29" s="45">
        <f t="shared" si="65"/>
        <v>0</v>
      </c>
      <c r="DH29" s="45">
        <f t="shared" si="66"/>
        <v>0</v>
      </c>
      <c r="DI29" s="45">
        <f t="shared" si="67"/>
        <v>0</v>
      </c>
      <c r="DJ29" s="45">
        <f t="shared" si="68"/>
        <v>0</v>
      </c>
      <c r="DK29" s="45">
        <f t="shared" si="69"/>
        <v>0</v>
      </c>
      <c r="DL29" s="45">
        <f t="shared" si="70"/>
        <v>0</v>
      </c>
      <c r="DM29" s="45">
        <f t="shared" si="71"/>
        <v>0</v>
      </c>
      <c r="DN29" s="45">
        <f t="shared" si="72"/>
        <v>0</v>
      </c>
      <c r="DO29" s="45">
        <f t="shared" si="73"/>
        <v>0</v>
      </c>
      <c r="DP29" s="45">
        <f t="shared" si="74"/>
        <v>0</v>
      </c>
      <c r="DQ29" s="45">
        <f t="shared" si="75"/>
        <v>0</v>
      </c>
      <c r="EE29" s="68">
        <f>IF(EE28=1,999,EE28-1)</f>
        <v>7</v>
      </c>
      <c r="EP29" s="68">
        <f>IF(EP28=1,999,EP28-1)</f>
        <v>1</v>
      </c>
    </row>
    <row r="30" spans="1:169">
      <c r="A30" s="269">
        <v>29</v>
      </c>
      <c r="B30" s="400">
        <f t="shared" si="78"/>
        <v>1</v>
      </c>
      <c r="C30" s="401">
        <f>B30+COUNTIF(B$2:$B30,B30)-1</f>
        <v>29</v>
      </c>
      <c r="D30" s="402" t="str">
        <f>Tables!AI30</f>
        <v>Bouvet Island</v>
      </c>
      <c r="E30" s="403">
        <f t="shared" si="79"/>
        <v>0</v>
      </c>
      <c r="F30" s="47">
        <f>SUMIFS('Portfolio Allocation'!C$10:C$109,'Portfolio Allocation'!$A$10:$A$109,'Graph Tables'!$D30)</f>
        <v>0</v>
      </c>
      <c r="G30" s="47">
        <f>SUMIFS('Portfolio Allocation'!D$10:D$109,'Portfolio Allocation'!$A$10:$A$109,'Graph Tables'!$D30)</f>
        <v>0</v>
      </c>
      <c r="H30" s="47">
        <f>SUMIFS('Portfolio Allocation'!E$10:E$109,'Portfolio Allocation'!$A$10:$A$109,'Graph Tables'!$D30)</f>
        <v>0</v>
      </c>
      <c r="I30" s="47">
        <f>SUMIFS('Portfolio Allocation'!F$10:F$109,'Portfolio Allocation'!$A$10:$A$109,'Graph Tables'!$D30)</f>
        <v>0</v>
      </c>
      <c r="J30" s="47">
        <f>SUMIFS('Portfolio Allocation'!G$10:G$109,'Portfolio Allocation'!$A$10:$A$109,'Graph Tables'!$D30)</f>
        <v>0</v>
      </c>
      <c r="K30" s="47">
        <f>SUMIFS('Portfolio Allocation'!H$10:H$109,'Portfolio Allocation'!$A$10:$A$109,'Graph Tables'!$D30)</f>
        <v>0</v>
      </c>
      <c r="L30" s="47">
        <f>SUMIFS('Portfolio Allocation'!I$10:I$109,'Portfolio Allocation'!$A$10:$A$109,'Graph Tables'!$D30)</f>
        <v>0</v>
      </c>
      <c r="M30" s="47">
        <f>SUMIFS('Portfolio Allocation'!J$10:J$109,'Portfolio Allocation'!$A$10:$A$109,'Graph Tables'!$D30)</f>
        <v>0</v>
      </c>
      <c r="N30" s="47">
        <f>SUMIFS('Portfolio Allocation'!K$10:K$109,'Portfolio Allocation'!$A$10:$A$109,'Graph Tables'!$D30)</f>
        <v>0</v>
      </c>
      <c r="O30" s="47">
        <f>SUMIFS('Portfolio Allocation'!L$10:L$109,'Portfolio Allocation'!$A$10:$A$109,'Graph Tables'!$D30)</f>
        <v>0</v>
      </c>
      <c r="P30" s="47">
        <f>SUMIFS('Portfolio Allocation'!M$10:M$109,'Portfolio Allocation'!$A$10:$A$109,'Graph Tables'!$D30)</f>
        <v>0</v>
      </c>
      <c r="Q30" s="47">
        <f>SUMIFS('Portfolio Allocation'!N$10:N$109,'Portfolio Allocation'!$A$10:$A$109,'Graph Tables'!$D30)</f>
        <v>0</v>
      </c>
      <c r="R30" s="47">
        <f>SUMIFS('Portfolio Allocation'!O$10:O$109,'Portfolio Allocation'!$A$10:$A$109,'Graph Tables'!$D30)</f>
        <v>0</v>
      </c>
      <c r="S30" s="47">
        <f>SUMIFS('Portfolio Allocation'!P$10:P$109,'Portfolio Allocation'!$A$10:$A$109,'Graph Tables'!$D30)</f>
        <v>0</v>
      </c>
      <c r="T30" s="47">
        <f>SUMIFS('Portfolio Allocation'!Q$10:Q$109,'Portfolio Allocation'!$A$10:$A$109,'Graph Tables'!$D30)</f>
        <v>0</v>
      </c>
      <c r="U30" s="47">
        <f>SUMIFS('Portfolio Allocation'!R$10:R$109,'Portfolio Allocation'!$A$10:$A$109,'Graph Tables'!$D30)</f>
        <v>0</v>
      </c>
      <c r="V30" s="47">
        <f>SUMIFS('Portfolio Allocation'!S$10:S$109,'Portfolio Allocation'!$A$10:$A$109,'Graph Tables'!$D30)</f>
        <v>0</v>
      </c>
      <c r="W30" s="47">
        <f>SUMIFS('Portfolio Allocation'!T$10:T$109,'Portfolio Allocation'!$A$10:$A$109,'Graph Tables'!$D30)</f>
        <v>0</v>
      </c>
      <c r="X30" s="47">
        <f>SUMIFS('Portfolio Allocation'!U$10:U$109,'Portfolio Allocation'!$A$10:$A$109,'Graph Tables'!$D30)</f>
        <v>0</v>
      </c>
      <c r="Y30" s="47">
        <f>SUMIFS('Portfolio Allocation'!V$10:V$109,'Portfolio Allocation'!$A$10:$A$109,'Graph Tables'!$D30)</f>
        <v>0</v>
      </c>
      <c r="Z30" s="47">
        <f>SUMIFS('Portfolio Allocation'!W$10:W$109,'Portfolio Allocation'!$A$10:$A$109,'Graph Tables'!$D30)</f>
        <v>0</v>
      </c>
      <c r="AA30" s="47">
        <f>SUMIFS('Portfolio Allocation'!X$10:X$109,'Portfolio Allocation'!$A$10:$A$109,'Graph Tables'!$D30)</f>
        <v>0</v>
      </c>
      <c r="AB30" s="47">
        <f>SUMIFS('Portfolio Allocation'!Y$10:Y$109,'Portfolio Allocation'!$A$10:$A$109,'Graph Tables'!$D30)</f>
        <v>0</v>
      </c>
      <c r="AC30" s="47">
        <f>SUMIFS('Portfolio Allocation'!Z$10:Z$109,'Portfolio Allocation'!$A$10:$A$109,'Graph Tables'!$D30)</f>
        <v>0</v>
      </c>
      <c r="AD30" s="47"/>
      <c r="AE30" s="49">
        <v>29</v>
      </c>
      <c r="AF30" t="str">
        <f t="shared" si="80"/>
        <v xml:space="preserve"> </v>
      </c>
      <c r="AG30" s="45">
        <f t="shared" si="96"/>
        <v>0</v>
      </c>
      <c r="AH30" s="47"/>
      <c r="AI30" s="269">
        <f t="shared" si="81"/>
        <v>1</v>
      </c>
      <c r="AJ30" s="269">
        <f>AI30+COUNTIF(AI$2:$AI30,AI30)-1</f>
        <v>29</v>
      </c>
      <c r="AK30" s="271" t="str">
        <f t="shared" si="2"/>
        <v>Bouvet Island</v>
      </c>
      <c r="AL30" s="71">
        <f t="shared" si="82"/>
        <v>0</v>
      </c>
      <c r="AM30" s="45">
        <f t="shared" si="3"/>
        <v>0</v>
      </c>
      <c r="AN30" s="45">
        <f t="shared" si="4"/>
        <v>0</v>
      </c>
      <c r="AO30" s="45">
        <f t="shared" si="5"/>
        <v>0</v>
      </c>
      <c r="AP30" s="45">
        <f t="shared" si="6"/>
        <v>0</v>
      </c>
      <c r="AQ30" s="45">
        <f t="shared" si="7"/>
        <v>0</v>
      </c>
      <c r="AR30" s="45">
        <f t="shared" si="8"/>
        <v>0</v>
      </c>
      <c r="AS30" s="45">
        <f t="shared" si="9"/>
        <v>0</v>
      </c>
      <c r="AT30" s="45">
        <f t="shared" si="10"/>
        <v>0</v>
      </c>
      <c r="AU30" s="45">
        <f t="shared" si="11"/>
        <v>0</v>
      </c>
      <c r="AV30" s="45">
        <f t="shared" si="12"/>
        <v>0</v>
      </c>
      <c r="AW30" s="45">
        <f t="shared" si="13"/>
        <v>0</v>
      </c>
      <c r="AX30" s="45">
        <f t="shared" si="14"/>
        <v>0</v>
      </c>
      <c r="AY30" s="45">
        <f t="shared" si="15"/>
        <v>0</v>
      </c>
      <c r="AZ30" s="45">
        <f t="shared" si="16"/>
        <v>0</v>
      </c>
      <c r="BA30" s="45">
        <f t="shared" si="17"/>
        <v>0</v>
      </c>
      <c r="BB30" s="45">
        <f t="shared" si="18"/>
        <v>0</v>
      </c>
      <c r="BC30" s="45">
        <f t="shared" si="19"/>
        <v>0</v>
      </c>
      <c r="BD30" s="45">
        <f t="shared" si="20"/>
        <v>0</v>
      </c>
      <c r="BE30" s="45">
        <f t="shared" si="21"/>
        <v>0</v>
      </c>
      <c r="BF30" s="45">
        <f t="shared" si="22"/>
        <v>0</v>
      </c>
      <c r="BG30" s="45">
        <f t="shared" si="23"/>
        <v>0</v>
      </c>
      <c r="BH30" s="45">
        <f t="shared" si="24"/>
        <v>0</v>
      </c>
      <c r="BI30" s="45">
        <f t="shared" si="25"/>
        <v>0</v>
      </c>
      <c r="BJ30" s="45">
        <f t="shared" si="26"/>
        <v>0</v>
      </c>
      <c r="BK30" s="45"/>
      <c r="BL30" s="49">
        <v>29</v>
      </c>
      <c r="BM30">
        <f t="shared" si="83"/>
        <v>0</v>
      </c>
      <c r="BN30" s="45">
        <f t="shared" si="97"/>
        <v>0</v>
      </c>
      <c r="BO30" s="45">
        <f t="shared" si="27"/>
        <v>0</v>
      </c>
      <c r="BP30" s="45">
        <f t="shared" si="28"/>
        <v>0</v>
      </c>
      <c r="BQ30" s="45">
        <f t="shared" si="29"/>
        <v>0</v>
      </c>
      <c r="BR30" s="45">
        <f t="shared" si="30"/>
        <v>0</v>
      </c>
      <c r="BS30" s="45">
        <f t="shared" si="31"/>
        <v>0</v>
      </c>
      <c r="BT30" s="45">
        <f t="shared" si="32"/>
        <v>0</v>
      </c>
      <c r="BU30" s="45">
        <f t="shared" si="33"/>
        <v>0</v>
      </c>
      <c r="BV30" s="45">
        <f t="shared" si="34"/>
        <v>0</v>
      </c>
      <c r="BW30" s="45">
        <f t="shared" si="35"/>
        <v>0</v>
      </c>
      <c r="BX30" s="45">
        <f t="shared" si="36"/>
        <v>0</v>
      </c>
      <c r="BY30" s="45">
        <f t="shared" si="37"/>
        <v>0</v>
      </c>
      <c r="BZ30" s="45">
        <f t="shared" si="38"/>
        <v>0</v>
      </c>
      <c r="CA30" s="45">
        <f t="shared" si="39"/>
        <v>0</v>
      </c>
      <c r="CB30" s="45">
        <f t="shared" si="40"/>
        <v>0</v>
      </c>
      <c r="CC30" s="45">
        <f t="shared" si="41"/>
        <v>0</v>
      </c>
      <c r="CD30" s="45">
        <f t="shared" si="42"/>
        <v>0</v>
      </c>
      <c r="CE30" s="45">
        <f t="shared" si="43"/>
        <v>0</v>
      </c>
      <c r="CF30" s="45">
        <f t="shared" si="44"/>
        <v>0</v>
      </c>
      <c r="CG30" s="45">
        <f t="shared" si="45"/>
        <v>0</v>
      </c>
      <c r="CH30" s="45">
        <f t="shared" si="46"/>
        <v>0</v>
      </c>
      <c r="CI30" s="45">
        <f t="shared" si="47"/>
        <v>0</v>
      </c>
      <c r="CJ30" s="45">
        <f t="shared" si="48"/>
        <v>0</v>
      </c>
      <c r="CK30" s="45">
        <f t="shared" si="49"/>
        <v>0</v>
      </c>
      <c r="CL30" s="45">
        <f t="shared" si="50"/>
        <v>0</v>
      </c>
      <c r="CM30" s="45"/>
      <c r="CN30" s="274">
        <f t="shared" si="84"/>
        <v>0</v>
      </c>
      <c r="CO30" s="274">
        <v>29</v>
      </c>
      <c r="CP30" s="269">
        <f t="shared" si="85"/>
        <v>1</v>
      </c>
      <c r="CQ30" s="269">
        <f>CP30+COUNTIF($CP$2:CP30,CP30)-1</f>
        <v>29</v>
      </c>
      <c r="CR30" s="271" t="str">
        <f t="shared" si="51"/>
        <v>Bouvet Island</v>
      </c>
      <c r="CS30" s="71">
        <f t="shared" si="86"/>
        <v>0</v>
      </c>
      <c r="CT30" s="45">
        <f t="shared" si="52"/>
        <v>0</v>
      </c>
      <c r="CU30" s="45">
        <f t="shared" si="53"/>
        <v>0</v>
      </c>
      <c r="CV30" s="45">
        <f t="shared" si="54"/>
        <v>0</v>
      </c>
      <c r="CW30" s="45">
        <f t="shared" si="55"/>
        <v>0</v>
      </c>
      <c r="CX30" s="45">
        <f t="shared" si="56"/>
        <v>0</v>
      </c>
      <c r="CY30" s="45">
        <f t="shared" si="57"/>
        <v>0</v>
      </c>
      <c r="CZ30" s="45">
        <f t="shared" si="58"/>
        <v>0</v>
      </c>
      <c r="DA30" s="45">
        <f t="shared" si="59"/>
        <v>0</v>
      </c>
      <c r="DB30" s="45">
        <f t="shared" si="60"/>
        <v>0</v>
      </c>
      <c r="DC30" s="45">
        <f t="shared" si="61"/>
        <v>0</v>
      </c>
      <c r="DD30" s="45">
        <f t="shared" si="62"/>
        <v>0</v>
      </c>
      <c r="DE30" s="45">
        <f t="shared" si="63"/>
        <v>0</v>
      </c>
      <c r="DF30" s="45">
        <f t="shared" si="64"/>
        <v>0</v>
      </c>
      <c r="DG30" s="45">
        <f t="shared" si="65"/>
        <v>0</v>
      </c>
      <c r="DH30" s="45">
        <f t="shared" si="66"/>
        <v>0</v>
      </c>
      <c r="DI30" s="45">
        <f t="shared" si="67"/>
        <v>0</v>
      </c>
      <c r="DJ30" s="45">
        <f t="shared" si="68"/>
        <v>0</v>
      </c>
      <c r="DK30" s="45">
        <f t="shared" si="69"/>
        <v>0</v>
      </c>
      <c r="DL30" s="45">
        <f t="shared" si="70"/>
        <v>0</v>
      </c>
      <c r="DM30" s="45">
        <f t="shared" si="71"/>
        <v>0</v>
      </c>
      <c r="DN30" s="45">
        <f t="shared" si="72"/>
        <v>0</v>
      </c>
      <c r="DO30" s="45">
        <f t="shared" si="73"/>
        <v>0</v>
      </c>
      <c r="DP30" s="45">
        <f t="shared" si="74"/>
        <v>0</v>
      </c>
      <c r="DQ30" s="45">
        <f t="shared" si="75"/>
        <v>0</v>
      </c>
      <c r="EE30"/>
    </row>
    <row r="31" spans="1:169">
      <c r="A31" s="269">
        <v>30</v>
      </c>
      <c r="B31" s="400">
        <f t="shared" si="78"/>
        <v>1</v>
      </c>
      <c r="C31" s="401">
        <f>B31+COUNTIF(B$2:$B31,B31)-1</f>
        <v>30</v>
      </c>
      <c r="D31" s="402" t="str">
        <f>Tables!AI31</f>
        <v>Brazil</v>
      </c>
      <c r="E31" s="403">
        <f t="shared" si="79"/>
        <v>0</v>
      </c>
      <c r="F31" s="47">
        <f>SUMIFS('Portfolio Allocation'!C$10:C$109,'Portfolio Allocation'!$A$10:$A$109,'Graph Tables'!$D31)</f>
        <v>0</v>
      </c>
      <c r="G31" s="47">
        <f>SUMIFS('Portfolio Allocation'!D$10:D$109,'Portfolio Allocation'!$A$10:$A$109,'Graph Tables'!$D31)</f>
        <v>0</v>
      </c>
      <c r="H31" s="47">
        <f>SUMIFS('Portfolio Allocation'!E$10:E$109,'Portfolio Allocation'!$A$10:$A$109,'Graph Tables'!$D31)</f>
        <v>0</v>
      </c>
      <c r="I31" s="47">
        <f>SUMIFS('Portfolio Allocation'!F$10:F$109,'Portfolio Allocation'!$A$10:$A$109,'Graph Tables'!$D31)</f>
        <v>0</v>
      </c>
      <c r="J31" s="47">
        <f>SUMIFS('Portfolio Allocation'!G$10:G$109,'Portfolio Allocation'!$A$10:$A$109,'Graph Tables'!$D31)</f>
        <v>0</v>
      </c>
      <c r="K31" s="47">
        <f>SUMIFS('Portfolio Allocation'!H$10:H$109,'Portfolio Allocation'!$A$10:$A$109,'Graph Tables'!$D31)</f>
        <v>0</v>
      </c>
      <c r="L31" s="47">
        <f>SUMIFS('Portfolio Allocation'!I$10:I$109,'Portfolio Allocation'!$A$10:$A$109,'Graph Tables'!$D31)</f>
        <v>0</v>
      </c>
      <c r="M31" s="47">
        <f>SUMIFS('Portfolio Allocation'!J$10:J$109,'Portfolio Allocation'!$A$10:$A$109,'Graph Tables'!$D31)</f>
        <v>0</v>
      </c>
      <c r="N31" s="47">
        <f>SUMIFS('Portfolio Allocation'!K$10:K$109,'Portfolio Allocation'!$A$10:$A$109,'Graph Tables'!$D31)</f>
        <v>0</v>
      </c>
      <c r="O31" s="47">
        <f>SUMIFS('Portfolio Allocation'!L$10:L$109,'Portfolio Allocation'!$A$10:$A$109,'Graph Tables'!$D31)</f>
        <v>0</v>
      </c>
      <c r="P31" s="47">
        <f>SUMIFS('Portfolio Allocation'!M$10:M$109,'Portfolio Allocation'!$A$10:$A$109,'Graph Tables'!$D31)</f>
        <v>0</v>
      </c>
      <c r="Q31" s="47">
        <f>SUMIFS('Portfolio Allocation'!N$10:N$109,'Portfolio Allocation'!$A$10:$A$109,'Graph Tables'!$D31)</f>
        <v>0</v>
      </c>
      <c r="R31" s="47">
        <f>SUMIFS('Portfolio Allocation'!O$10:O$109,'Portfolio Allocation'!$A$10:$A$109,'Graph Tables'!$D31)</f>
        <v>0</v>
      </c>
      <c r="S31" s="47">
        <f>SUMIFS('Portfolio Allocation'!P$10:P$109,'Portfolio Allocation'!$A$10:$A$109,'Graph Tables'!$D31)</f>
        <v>0</v>
      </c>
      <c r="T31" s="47">
        <f>SUMIFS('Portfolio Allocation'!Q$10:Q$109,'Portfolio Allocation'!$A$10:$A$109,'Graph Tables'!$D31)</f>
        <v>0</v>
      </c>
      <c r="U31" s="47">
        <f>SUMIFS('Portfolio Allocation'!R$10:R$109,'Portfolio Allocation'!$A$10:$A$109,'Graph Tables'!$D31)</f>
        <v>0</v>
      </c>
      <c r="V31" s="47">
        <f>SUMIFS('Portfolio Allocation'!S$10:S$109,'Portfolio Allocation'!$A$10:$A$109,'Graph Tables'!$D31)</f>
        <v>0</v>
      </c>
      <c r="W31" s="47">
        <f>SUMIFS('Portfolio Allocation'!T$10:T$109,'Portfolio Allocation'!$A$10:$A$109,'Graph Tables'!$D31)</f>
        <v>0</v>
      </c>
      <c r="X31" s="47">
        <f>SUMIFS('Portfolio Allocation'!U$10:U$109,'Portfolio Allocation'!$A$10:$A$109,'Graph Tables'!$D31)</f>
        <v>0</v>
      </c>
      <c r="Y31" s="47">
        <f>SUMIFS('Portfolio Allocation'!V$10:V$109,'Portfolio Allocation'!$A$10:$A$109,'Graph Tables'!$D31)</f>
        <v>0</v>
      </c>
      <c r="Z31" s="47">
        <f>SUMIFS('Portfolio Allocation'!W$10:W$109,'Portfolio Allocation'!$A$10:$A$109,'Graph Tables'!$D31)</f>
        <v>0</v>
      </c>
      <c r="AA31" s="47">
        <f>SUMIFS('Portfolio Allocation'!X$10:X$109,'Portfolio Allocation'!$A$10:$A$109,'Graph Tables'!$D31)</f>
        <v>0</v>
      </c>
      <c r="AB31" s="47">
        <f>SUMIFS('Portfolio Allocation'!Y$10:Y$109,'Portfolio Allocation'!$A$10:$A$109,'Graph Tables'!$D31)</f>
        <v>0</v>
      </c>
      <c r="AC31" s="47">
        <f>SUMIFS('Portfolio Allocation'!Z$10:Z$109,'Portfolio Allocation'!$A$10:$A$109,'Graph Tables'!$D31)</f>
        <v>0</v>
      </c>
      <c r="AD31" s="47"/>
      <c r="AE31" s="49">
        <v>30</v>
      </c>
      <c r="AF31" t="str">
        <f t="shared" si="80"/>
        <v xml:space="preserve"> </v>
      </c>
      <c r="AG31" s="45">
        <f t="shared" si="96"/>
        <v>0</v>
      </c>
      <c r="AH31" s="47"/>
      <c r="AI31" s="269">
        <f t="shared" si="81"/>
        <v>1</v>
      </c>
      <c r="AJ31" s="269">
        <f>AI31+COUNTIF(AI$2:$AI31,AI31)-1</f>
        <v>30</v>
      </c>
      <c r="AK31" s="271" t="str">
        <f t="shared" si="2"/>
        <v>Brazil</v>
      </c>
      <c r="AL31" s="71">
        <f t="shared" si="82"/>
        <v>0</v>
      </c>
      <c r="AM31" s="45">
        <f t="shared" si="3"/>
        <v>0</v>
      </c>
      <c r="AN31" s="45">
        <f t="shared" si="4"/>
        <v>0</v>
      </c>
      <c r="AO31" s="45">
        <f t="shared" si="5"/>
        <v>0</v>
      </c>
      <c r="AP31" s="45">
        <f t="shared" si="6"/>
        <v>0</v>
      </c>
      <c r="AQ31" s="45">
        <f t="shared" si="7"/>
        <v>0</v>
      </c>
      <c r="AR31" s="45">
        <f t="shared" si="8"/>
        <v>0</v>
      </c>
      <c r="AS31" s="45">
        <f t="shared" si="9"/>
        <v>0</v>
      </c>
      <c r="AT31" s="45">
        <f t="shared" si="10"/>
        <v>0</v>
      </c>
      <c r="AU31" s="45">
        <f t="shared" si="11"/>
        <v>0</v>
      </c>
      <c r="AV31" s="45">
        <f t="shared" si="12"/>
        <v>0</v>
      </c>
      <c r="AW31" s="45">
        <f t="shared" si="13"/>
        <v>0</v>
      </c>
      <c r="AX31" s="45">
        <f t="shared" si="14"/>
        <v>0</v>
      </c>
      <c r="AY31" s="45">
        <f t="shared" si="15"/>
        <v>0</v>
      </c>
      <c r="AZ31" s="45">
        <f t="shared" si="16"/>
        <v>0</v>
      </c>
      <c r="BA31" s="45">
        <f t="shared" si="17"/>
        <v>0</v>
      </c>
      <c r="BB31" s="45">
        <f t="shared" si="18"/>
        <v>0</v>
      </c>
      <c r="BC31" s="45">
        <f t="shared" si="19"/>
        <v>0</v>
      </c>
      <c r="BD31" s="45">
        <f t="shared" si="20"/>
        <v>0</v>
      </c>
      <c r="BE31" s="45">
        <f t="shared" si="21"/>
        <v>0</v>
      </c>
      <c r="BF31" s="45">
        <f t="shared" si="22"/>
        <v>0</v>
      </c>
      <c r="BG31" s="45">
        <f t="shared" si="23"/>
        <v>0</v>
      </c>
      <c r="BH31" s="45">
        <f t="shared" si="24"/>
        <v>0</v>
      </c>
      <c r="BI31" s="45">
        <f t="shared" si="25"/>
        <v>0</v>
      </c>
      <c r="BJ31" s="45">
        <f t="shared" si="26"/>
        <v>0</v>
      </c>
      <c r="BK31" s="45"/>
      <c r="BL31" s="49">
        <v>30</v>
      </c>
      <c r="BM31">
        <f t="shared" si="83"/>
        <v>0</v>
      </c>
      <c r="BN31" s="45">
        <f t="shared" si="97"/>
        <v>0</v>
      </c>
      <c r="BO31" s="45">
        <f t="shared" si="27"/>
        <v>0</v>
      </c>
      <c r="BP31" s="45">
        <f t="shared" si="28"/>
        <v>0</v>
      </c>
      <c r="BQ31" s="45">
        <f t="shared" si="29"/>
        <v>0</v>
      </c>
      <c r="BR31" s="45">
        <f t="shared" si="30"/>
        <v>0</v>
      </c>
      <c r="BS31" s="45">
        <f t="shared" si="31"/>
        <v>0</v>
      </c>
      <c r="BT31" s="45">
        <f t="shared" si="32"/>
        <v>0</v>
      </c>
      <c r="BU31" s="45">
        <f t="shared" si="33"/>
        <v>0</v>
      </c>
      <c r="BV31" s="45">
        <f t="shared" si="34"/>
        <v>0</v>
      </c>
      <c r="BW31" s="45">
        <f t="shared" si="35"/>
        <v>0</v>
      </c>
      <c r="BX31" s="45">
        <f t="shared" si="36"/>
        <v>0</v>
      </c>
      <c r="BY31" s="45">
        <f t="shared" si="37"/>
        <v>0</v>
      </c>
      <c r="BZ31" s="45">
        <f t="shared" si="38"/>
        <v>0</v>
      </c>
      <c r="CA31" s="45">
        <f t="shared" si="39"/>
        <v>0</v>
      </c>
      <c r="CB31" s="45">
        <f t="shared" si="40"/>
        <v>0</v>
      </c>
      <c r="CC31" s="45">
        <f t="shared" si="41"/>
        <v>0</v>
      </c>
      <c r="CD31" s="45">
        <f t="shared" si="42"/>
        <v>0</v>
      </c>
      <c r="CE31" s="45">
        <f t="shared" si="43"/>
        <v>0</v>
      </c>
      <c r="CF31" s="45">
        <f t="shared" si="44"/>
        <v>0</v>
      </c>
      <c r="CG31" s="45">
        <f t="shared" si="45"/>
        <v>0</v>
      </c>
      <c r="CH31" s="45">
        <f t="shared" si="46"/>
        <v>0</v>
      </c>
      <c r="CI31" s="45">
        <f t="shared" si="47"/>
        <v>0</v>
      </c>
      <c r="CJ31" s="45">
        <f t="shared" si="48"/>
        <v>0</v>
      </c>
      <c r="CK31" s="45">
        <f t="shared" si="49"/>
        <v>0</v>
      </c>
      <c r="CL31" s="45">
        <f t="shared" si="50"/>
        <v>0</v>
      </c>
      <c r="CM31" s="45"/>
      <c r="CN31" s="274">
        <f t="shared" si="84"/>
        <v>0</v>
      </c>
      <c r="CO31" s="274">
        <v>30</v>
      </c>
      <c r="CP31" s="269">
        <f t="shared" si="85"/>
        <v>1</v>
      </c>
      <c r="CQ31" s="269">
        <f>CP31+COUNTIF($CP$2:CP31,CP31)-1</f>
        <v>30</v>
      </c>
      <c r="CR31" s="271" t="str">
        <f t="shared" si="51"/>
        <v>Brazil</v>
      </c>
      <c r="CS31" s="71">
        <f t="shared" si="86"/>
        <v>0</v>
      </c>
      <c r="CT31" s="45">
        <f t="shared" si="52"/>
        <v>0</v>
      </c>
      <c r="CU31" s="45">
        <f t="shared" si="53"/>
        <v>0</v>
      </c>
      <c r="CV31" s="45">
        <f t="shared" si="54"/>
        <v>0</v>
      </c>
      <c r="CW31" s="45">
        <f t="shared" si="55"/>
        <v>0</v>
      </c>
      <c r="CX31" s="45">
        <f t="shared" si="56"/>
        <v>0</v>
      </c>
      <c r="CY31" s="45">
        <f t="shared" si="57"/>
        <v>0</v>
      </c>
      <c r="CZ31" s="45">
        <f t="shared" si="58"/>
        <v>0</v>
      </c>
      <c r="DA31" s="45">
        <f t="shared" si="59"/>
        <v>0</v>
      </c>
      <c r="DB31" s="45">
        <f t="shared" si="60"/>
        <v>0</v>
      </c>
      <c r="DC31" s="45">
        <f t="shared" si="61"/>
        <v>0</v>
      </c>
      <c r="DD31" s="45">
        <f t="shared" si="62"/>
        <v>0</v>
      </c>
      <c r="DE31" s="45">
        <f t="shared" si="63"/>
        <v>0</v>
      </c>
      <c r="DF31" s="45">
        <f t="shared" si="64"/>
        <v>0</v>
      </c>
      <c r="DG31" s="45">
        <f t="shared" si="65"/>
        <v>0</v>
      </c>
      <c r="DH31" s="45">
        <f t="shared" si="66"/>
        <v>0</v>
      </c>
      <c r="DI31" s="45">
        <f t="shared" si="67"/>
        <v>0</v>
      </c>
      <c r="DJ31" s="45">
        <f t="shared" si="68"/>
        <v>0</v>
      </c>
      <c r="DK31" s="45">
        <f t="shared" si="69"/>
        <v>0</v>
      </c>
      <c r="DL31" s="45">
        <f t="shared" si="70"/>
        <v>0</v>
      </c>
      <c r="DM31" s="45">
        <f t="shared" si="71"/>
        <v>0</v>
      </c>
      <c r="DN31" s="45">
        <f t="shared" si="72"/>
        <v>0</v>
      </c>
      <c r="DO31" s="45">
        <f t="shared" si="73"/>
        <v>0</v>
      </c>
      <c r="DP31" s="45">
        <f t="shared" si="74"/>
        <v>0</v>
      </c>
      <c r="DQ31" s="45">
        <f t="shared" si="75"/>
        <v>0</v>
      </c>
      <c r="EE31"/>
    </row>
    <row r="32" spans="1:169">
      <c r="A32" s="269">
        <v>31</v>
      </c>
      <c r="B32" s="400">
        <f t="shared" si="78"/>
        <v>1</v>
      </c>
      <c r="C32" s="401">
        <f>B32+COUNTIF(B$2:$B32,B32)-1</f>
        <v>31</v>
      </c>
      <c r="D32" s="402" t="str">
        <f>Tables!AI32</f>
        <v>British Virgin Islands</v>
      </c>
      <c r="E32" s="403">
        <f t="shared" si="79"/>
        <v>0</v>
      </c>
      <c r="F32" s="47">
        <f>SUMIFS('Portfolio Allocation'!C$10:C$109,'Portfolio Allocation'!$A$10:$A$109,'Graph Tables'!$D32)</f>
        <v>0</v>
      </c>
      <c r="G32" s="47">
        <f>SUMIFS('Portfolio Allocation'!D$10:D$109,'Portfolio Allocation'!$A$10:$A$109,'Graph Tables'!$D32)</f>
        <v>0</v>
      </c>
      <c r="H32" s="47">
        <f>SUMIFS('Portfolio Allocation'!E$10:E$109,'Portfolio Allocation'!$A$10:$A$109,'Graph Tables'!$D32)</f>
        <v>0</v>
      </c>
      <c r="I32" s="47">
        <f>SUMIFS('Portfolio Allocation'!F$10:F$109,'Portfolio Allocation'!$A$10:$A$109,'Graph Tables'!$D32)</f>
        <v>0</v>
      </c>
      <c r="J32" s="47">
        <f>SUMIFS('Portfolio Allocation'!G$10:G$109,'Portfolio Allocation'!$A$10:$A$109,'Graph Tables'!$D32)</f>
        <v>0</v>
      </c>
      <c r="K32" s="47">
        <f>SUMIFS('Portfolio Allocation'!H$10:H$109,'Portfolio Allocation'!$A$10:$A$109,'Graph Tables'!$D32)</f>
        <v>0</v>
      </c>
      <c r="L32" s="47">
        <f>SUMIFS('Portfolio Allocation'!I$10:I$109,'Portfolio Allocation'!$A$10:$A$109,'Graph Tables'!$D32)</f>
        <v>0</v>
      </c>
      <c r="M32" s="47">
        <f>SUMIFS('Portfolio Allocation'!J$10:J$109,'Portfolio Allocation'!$A$10:$A$109,'Graph Tables'!$D32)</f>
        <v>0</v>
      </c>
      <c r="N32" s="47">
        <f>SUMIFS('Portfolio Allocation'!K$10:K$109,'Portfolio Allocation'!$A$10:$A$109,'Graph Tables'!$D32)</f>
        <v>0</v>
      </c>
      <c r="O32" s="47">
        <f>SUMIFS('Portfolio Allocation'!L$10:L$109,'Portfolio Allocation'!$A$10:$A$109,'Graph Tables'!$D32)</f>
        <v>0</v>
      </c>
      <c r="P32" s="47">
        <f>SUMIFS('Portfolio Allocation'!M$10:M$109,'Portfolio Allocation'!$A$10:$A$109,'Graph Tables'!$D32)</f>
        <v>0</v>
      </c>
      <c r="Q32" s="47">
        <f>SUMIFS('Portfolio Allocation'!N$10:N$109,'Portfolio Allocation'!$A$10:$A$109,'Graph Tables'!$D32)</f>
        <v>0</v>
      </c>
      <c r="R32" s="47">
        <f>SUMIFS('Portfolio Allocation'!O$10:O$109,'Portfolio Allocation'!$A$10:$A$109,'Graph Tables'!$D32)</f>
        <v>0</v>
      </c>
      <c r="S32" s="47">
        <f>SUMIFS('Portfolio Allocation'!P$10:P$109,'Portfolio Allocation'!$A$10:$A$109,'Graph Tables'!$D32)</f>
        <v>0</v>
      </c>
      <c r="T32" s="47">
        <f>SUMIFS('Portfolio Allocation'!Q$10:Q$109,'Portfolio Allocation'!$A$10:$A$109,'Graph Tables'!$D32)</f>
        <v>0</v>
      </c>
      <c r="U32" s="47">
        <f>SUMIFS('Portfolio Allocation'!R$10:R$109,'Portfolio Allocation'!$A$10:$A$109,'Graph Tables'!$D32)</f>
        <v>0</v>
      </c>
      <c r="V32" s="47">
        <f>SUMIFS('Portfolio Allocation'!S$10:S$109,'Portfolio Allocation'!$A$10:$A$109,'Graph Tables'!$D32)</f>
        <v>0</v>
      </c>
      <c r="W32" s="47">
        <f>SUMIFS('Portfolio Allocation'!T$10:T$109,'Portfolio Allocation'!$A$10:$A$109,'Graph Tables'!$D32)</f>
        <v>0</v>
      </c>
      <c r="X32" s="47">
        <f>SUMIFS('Portfolio Allocation'!U$10:U$109,'Portfolio Allocation'!$A$10:$A$109,'Graph Tables'!$D32)</f>
        <v>0</v>
      </c>
      <c r="Y32" s="47">
        <f>SUMIFS('Portfolio Allocation'!V$10:V$109,'Portfolio Allocation'!$A$10:$A$109,'Graph Tables'!$D32)</f>
        <v>0</v>
      </c>
      <c r="Z32" s="47">
        <f>SUMIFS('Portfolio Allocation'!W$10:W$109,'Portfolio Allocation'!$A$10:$A$109,'Graph Tables'!$D32)</f>
        <v>0</v>
      </c>
      <c r="AA32" s="47">
        <f>SUMIFS('Portfolio Allocation'!X$10:X$109,'Portfolio Allocation'!$A$10:$A$109,'Graph Tables'!$D32)</f>
        <v>0</v>
      </c>
      <c r="AB32" s="47">
        <f>SUMIFS('Portfolio Allocation'!Y$10:Y$109,'Portfolio Allocation'!$A$10:$A$109,'Graph Tables'!$D32)</f>
        <v>0</v>
      </c>
      <c r="AC32" s="47">
        <f>SUMIFS('Portfolio Allocation'!Z$10:Z$109,'Portfolio Allocation'!$A$10:$A$109,'Graph Tables'!$D32)</f>
        <v>0</v>
      </c>
      <c r="AD32" s="47"/>
      <c r="AE32" s="49">
        <v>31</v>
      </c>
      <c r="AF32" t="str">
        <f t="shared" si="80"/>
        <v xml:space="preserve"> </v>
      </c>
      <c r="AG32" s="45">
        <f t="shared" si="96"/>
        <v>0</v>
      </c>
      <c r="AH32" s="47"/>
      <c r="AI32" s="269">
        <f t="shared" si="81"/>
        <v>1</v>
      </c>
      <c r="AJ32" s="269">
        <f>AI32+COUNTIF(AI$2:$AI32,AI32)-1</f>
        <v>31</v>
      </c>
      <c r="AK32" s="271" t="str">
        <f t="shared" si="2"/>
        <v>British Virgin Islands</v>
      </c>
      <c r="AL32" s="71">
        <f t="shared" si="82"/>
        <v>0</v>
      </c>
      <c r="AM32" s="45">
        <f t="shared" si="3"/>
        <v>0</v>
      </c>
      <c r="AN32" s="45">
        <f t="shared" si="4"/>
        <v>0</v>
      </c>
      <c r="AO32" s="45">
        <f t="shared" si="5"/>
        <v>0</v>
      </c>
      <c r="AP32" s="45">
        <f t="shared" si="6"/>
        <v>0</v>
      </c>
      <c r="AQ32" s="45">
        <f t="shared" si="7"/>
        <v>0</v>
      </c>
      <c r="AR32" s="45">
        <f t="shared" si="8"/>
        <v>0</v>
      </c>
      <c r="AS32" s="45">
        <f t="shared" si="9"/>
        <v>0</v>
      </c>
      <c r="AT32" s="45">
        <f t="shared" si="10"/>
        <v>0</v>
      </c>
      <c r="AU32" s="45">
        <f t="shared" si="11"/>
        <v>0</v>
      </c>
      <c r="AV32" s="45">
        <f t="shared" si="12"/>
        <v>0</v>
      </c>
      <c r="AW32" s="45">
        <f t="shared" si="13"/>
        <v>0</v>
      </c>
      <c r="AX32" s="45">
        <f t="shared" si="14"/>
        <v>0</v>
      </c>
      <c r="AY32" s="45">
        <f t="shared" si="15"/>
        <v>0</v>
      </c>
      <c r="AZ32" s="45">
        <f t="shared" si="16"/>
        <v>0</v>
      </c>
      <c r="BA32" s="45">
        <f t="shared" si="17"/>
        <v>0</v>
      </c>
      <c r="BB32" s="45">
        <f t="shared" si="18"/>
        <v>0</v>
      </c>
      <c r="BC32" s="45">
        <f t="shared" si="19"/>
        <v>0</v>
      </c>
      <c r="BD32" s="45">
        <f t="shared" si="20"/>
        <v>0</v>
      </c>
      <c r="BE32" s="45">
        <f t="shared" si="21"/>
        <v>0</v>
      </c>
      <c r="BF32" s="45">
        <f t="shared" si="22"/>
        <v>0</v>
      </c>
      <c r="BG32" s="45">
        <f t="shared" si="23"/>
        <v>0</v>
      </c>
      <c r="BH32" s="45">
        <f t="shared" si="24"/>
        <v>0</v>
      </c>
      <c r="BI32" s="45">
        <f t="shared" si="25"/>
        <v>0</v>
      </c>
      <c r="BJ32" s="45">
        <f t="shared" si="26"/>
        <v>0</v>
      </c>
      <c r="BK32" s="45"/>
      <c r="BL32" s="49">
        <v>31</v>
      </c>
      <c r="BM32">
        <f t="shared" si="83"/>
        <v>0</v>
      </c>
      <c r="BN32" s="45">
        <f t="shared" si="97"/>
        <v>0</v>
      </c>
      <c r="BO32" s="45">
        <f t="shared" si="27"/>
        <v>0</v>
      </c>
      <c r="BP32" s="45">
        <f t="shared" si="28"/>
        <v>0</v>
      </c>
      <c r="BQ32" s="45">
        <f t="shared" si="29"/>
        <v>0</v>
      </c>
      <c r="BR32" s="45">
        <f t="shared" si="30"/>
        <v>0</v>
      </c>
      <c r="BS32" s="45">
        <f t="shared" si="31"/>
        <v>0</v>
      </c>
      <c r="BT32" s="45">
        <f t="shared" si="32"/>
        <v>0</v>
      </c>
      <c r="BU32" s="45">
        <f t="shared" si="33"/>
        <v>0</v>
      </c>
      <c r="BV32" s="45">
        <f t="shared" si="34"/>
        <v>0</v>
      </c>
      <c r="BW32" s="45">
        <f t="shared" si="35"/>
        <v>0</v>
      </c>
      <c r="BX32" s="45">
        <f t="shared" si="36"/>
        <v>0</v>
      </c>
      <c r="BY32" s="45">
        <f t="shared" si="37"/>
        <v>0</v>
      </c>
      <c r="BZ32" s="45">
        <f t="shared" si="38"/>
        <v>0</v>
      </c>
      <c r="CA32" s="45">
        <f t="shared" si="39"/>
        <v>0</v>
      </c>
      <c r="CB32" s="45">
        <f t="shared" si="40"/>
        <v>0</v>
      </c>
      <c r="CC32" s="45">
        <f t="shared" si="41"/>
        <v>0</v>
      </c>
      <c r="CD32" s="45">
        <f t="shared" si="42"/>
        <v>0</v>
      </c>
      <c r="CE32" s="45">
        <f t="shared" si="43"/>
        <v>0</v>
      </c>
      <c r="CF32" s="45">
        <f t="shared" si="44"/>
        <v>0</v>
      </c>
      <c r="CG32" s="45">
        <f t="shared" si="45"/>
        <v>0</v>
      </c>
      <c r="CH32" s="45">
        <f t="shared" si="46"/>
        <v>0</v>
      </c>
      <c r="CI32" s="45">
        <f t="shared" si="47"/>
        <v>0</v>
      </c>
      <c r="CJ32" s="45">
        <f t="shared" si="48"/>
        <v>0</v>
      </c>
      <c r="CK32" s="45">
        <f t="shared" si="49"/>
        <v>0</v>
      </c>
      <c r="CL32" s="45">
        <f t="shared" si="50"/>
        <v>0</v>
      </c>
      <c r="CM32" s="45"/>
      <c r="CN32" s="274">
        <f t="shared" si="84"/>
        <v>0</v>
      </c>
      <c r="CO32" s="274">
        <v>31</v>
      </c>
      <c r="CP32" s="269">
        <f t="shared" si="85"/>
        <v>1</v>
      </c>
      <c r="CQ32" s="269">
        <f>CP32+COUNTIF($CP$2:CP32,CP32)-1</f>
        <v>31</v>
      </c>
      <c r="CR32" s="271" t="str">
        <f t="shared" si="51"/>
        <v>British Virgin Islands</v>
      </c>
      <c r="CS32" s="71">
        <f t="shared" si="86"/>
        <v>0</v>
      </c>
      <c r="CT32" s="45">
        <f t="shared" si="52"/>
        <v>0</v>
      </c>
      <c r="CU32" s="45">
        <f t="shared" si="53"/>
        <v>0</v>
      </c>
      <c r="CV32" s="45">
        <f t="shared" si="54"/>
        <v>0</v>
      </c>
      <c r="CW32" s="45">
        <f t="shared" si="55"/>
        <v>0</v>
      </c>
      <c r="CX32" s="45">
        <f t="shared" si="56"/>
        <v>0</v>
      </c>
      <c r="CY32" s="45">
        <f t="shared" si="57"/>
        <v>0</v>
      </c>
      <c r="CZ32" s="45">
        <f t="shared" si="58"/>
        <v>0</v>
      </c>
      <c r="DA32" s="45">
        <f t="shared" si="59"/>
        <v>0</v>
      </c>
      <c r="DB32" s="45">
        <f t="shared" si="60"/>
        <v>0</v>
      </c>
      <c r="DC32" s="45">
        <f t="shared" si="61"/>
        <v>0</v>
      </c>
      <c r="DD32" s="45">
        <f t="shared" si="62"/>
        <v>0</v>
      </c>
      <c r="DE32" s="45">
        <f t="shared" si="63"/>
        <v>0</v>
      </c>
      <c r="DF32" s="45">
        <f t="shared" si="64"/>
        <v>0</v>
      </c>
      <c r="DG32" s="45">
        <f t="shared" si="65"/>
        <v>0</v>
      </c>
      <c r="DH32" s="45">
        <f t="shared" si="66"/>
        <v>0</v>
      </c>
      <c r="DI32" s="45">
        <f t="shared" si="67"/>
        <v>0</v>
      </c>
      <c r="DJ32" s="45">
        <f t="shared" si="68"/>
        <v>0</v>
      </c>
      <c r="DK32" s="45">
        <f t="shared" si="69"/>
        <v>0</v>
      </c>
      <c r="DL32" s="45">
        <f t="shared" si="70"/>
        <v>0</v>
      </c>
      <c r="DM32" s="45">
        <f t="shared" si="71"/>
        <v>0</v>
      </c>
      <c r="DN32" s="45">
        <f t="shared" si="72"/>
        <v>0</v>
      </c>
      <c r="DO32" s="45">
        <f t="shared" si="73"/>
        <v>0</v>
      </c>
      <c r="DP32" s="45">
        <f t="shared" si="74"/>
        <v>0</v>
      </c>
      <c r="DQ32" s="45">
        <f t="shared" si="75"/>
        <v>0</v>
      </c>
      <c r="EE32"/>
    </row>
    <row r="33" spans="1:143">
      <c r="A33" s="269">
        <v>32</v>
      </c>
      <c r="B33" s="400">
        <f t="shared" si="78"/>
        <v>1</v>
      </c>
      <c r="C33" s="401">
        <f>B33+COUNTIF(B$2:$B33,B33)-1</f>
        <v>32</v>
      </c>
      <c r="D33" s="402" t="str">
        <f>Tables!AI33</f>
        <v>Brunei Darussalam</v>
      </c>
      <c r="E33" s="403">
        <f t="shared" si="79"/>
        <v>0</v>
      </c>
      <c r="F33" s="47">
        <f>SUMIFS('Portfolio Allocation'!C$10:C$109,'Portfolio Allocation'!$A$10:$A$109,'Graph Tables'!$D33)</f>
        <v>0</v>
      </c>
      <c r="G33" s="47">
        <f>SUMIFS('Portfolio Allocation'!D$10:D$109,'Portfolio Allocation'!$A$10:$A$109,'Graph Tables'!$D33)</f>
        <v>0</v>
      </c>
      <c r="H33" s="47">
        <f>SUMIFS('Portfolio Allocation'!E$10:E$109,'Portfolio Allocation'!$A$10:$A$109,'Graph Tables'!$D33)</f>
        <v>0</v>
      </c>
      <c r="I33" s="47">
        <f>SUMIFS('Portfolio Allocation'!F$10:F$109,'Portfolio Allocation'!$A$10:$A$109,'Graph Tables'!$D33)</f>
        <v>0</v>
      </c>
      <c r="J33" s="47">
        <f>SUMIFS('Portfolio Allocation'!G$10:G$109,'Portfolio Allocation'!$A$10:$A$109,'Graph Tables'!$D33)</f>
        <v>0</v>
      </c>
      <c r="K33" s="47">
        <f>SUMIFS('Portfolio Allocation'!H$10:H$109,'Portfolio Allocation'!$A$10:$A$109,'Graph Tables'!$D33)</f>
        <v>0</v>
      </c>
      <c r="L33" s="47">
        <f>SUMIFS('Portfolio Allocation'!I$10:I$109,'Portfolio Allocation'!$A$10:$A$109,'Graph Tables'!$D33)</f>
        <v>0</v>
      </c>
      <c r="M33" s="47">
        <f>SUMIFS('Portfolio Allocation'!J$10:J$109,'Portfolio Allocation'!$A$10:$A$109,'Graph Tables'!$D33)</f>
        <v>0</v>
      </c>
      <c r="N33" s="47">
        <f>SUMIFS('Portfolio Allocation'!K$10:K$109,'Portfolio Allocation'!$A$10:$A$109,'Graph Tables'!$D33)</f>
        <v>0</v>
      </c>
      <c r="O33" s="47">
        <f>SUMIFS('Portfolio Allocation'!L$10:L$109,'Portfolio Allocation'!$A$10:$A$109,'Graph Tables'!$D33)</f>
        <v>0</v>
      </c>
      <c r="P33" s="47">
        <f>SUMIFS('Portfolio Allocation'!M$10:M$109,'Portfolio Allocation'!$A$10:$A$109,'Graph Tables'!$D33)</f>
        <v>0</v>
      </c>
      <c r="Q33" s="47">
        <f>SUMIFS('Portfolio Allocation'!N$10:N$109,'Portfolio Allocation'!$A$10:$A$109,'Graph Tables'!$D33)</f>
        <v>0</v>
      </c>
      <c r="R33" s="47">
        <f>SUMIFS('Portfolio Allocation'!O$10:O$109,'Portfolio Allocation'!$A$10:$A$109,'Graph Tables'!$D33)</f>
        <v>0</v>
      </c>
      <c r="S33" s="47">
        <f>SUMIFS('Portfolio Allocation'!P$10:P$109,'Portfolio Allocation'!$A$10:$A$109,'Graph Tables'!$D33)</f>
        <v>0</v>
      </c>
      <c r="T33" s="47">
        <f>SUMIFS('Portfolio Allocation'!Q$10:Q$109,'Portfolio Allocation'!$A$10:$A$109,'Graph Tables'!$D33)</f>
        <v>0</v>
      </c>
      <c r="U33" s="47">
        <f>SUMIFS('Portfolio Allocation'!R$10:R$109,'Portfolio Allocation'!$A$10:$A$109,'Graph Tables'!$D33)</f>
        <v>0</v>
      </c>
      <c r="V33" s="47">
        <f>SUMIFS('Portfolio Allocation'!S$10:S$109,'Portfolio Allocation'!$A$10:$A$109,'Graph Tables'!$D33)</f>
        <v>0</v>
      </c>
      <c r="W33" s="47">
        <f>SUMIFS('Portfolio Allocation'!T$10:T$109,'Portfolio Allocation'!$A$10:$A$109,'Graph Tables'!$D33)</f>
        <v>0</v>
      </c>
      <c r="X33" s="47">
        <f>SUMIFS('Portfolio Allocation'!U$10:U$109,'Portfolio Allocation'!$A$10:$A$109,'Graph Tables'!$D33)</f>
        <v>0</v>
      </c>
      <c r="Y33" s="47">
        <f>SUMIFS('Portfolio Allocation'!V$10:V$109,'Portfolio Allocation'!$A$10:$A$109,'Graph Tables'!$D33)</f>
        <v>0</v>
      </c>
      <c r="Z33" s="47">
        <f>SUMIFS('Portfolio Allocation'!W$10:W$109,'Portfolio Allocation'!$A$10:$A$109,'Graph Tables'!$D33)</f>
        <v>0</v>
      </c>
      <c r="AA33" s="47">
        <f>SUMIFS('Portfolio Allocation'!X$10:X$109,'Portfolio Allocation'!$A$10:$A$109,'Graph Tables'!$D33)</f>
        <v>0</v>
      </c>
      <c r="AB33" s="47">
        <f>SUMIFS('Portfolio Allocation'!Y$10:Y$109,'Portfolio Allocation'!$A$10:$A$109,'Graph Tables'!$D33)</f>
        <v>0</v>
      </c>
      <c r="AC33" s="47">
        <f>SUMIFS('Portfolio Allocation'!Z$10:Z$109,'Portfolio Allocation'!$A$10:$A$109,'Graph Tables'!$D33)</f>
        <v>0</v>
      </c>
      <c r="AD33" s="47"/>
      <c r="AE33" s="49">
        <v>32</v>
      </c>
      <c r="AF33" t="str">
        <f t="shared" si="80"/>
        <v xml:space="preserve"> </v>
      </c>
      <c r="AG33" s="45">
        <f t="shared" si="96"/>
        <v>0</v>
      </c>
      <c r="AH33" s="47"/>
      <c r="AI33" s="269">
        <f t="shared" si="81"/>
        <v>1</v>
      </c>
      <c r="AJ33" s="269">
        <f>AI33+COUNTIF(AI$2:$AI33,AI33)-1</f>
        <v>32</v>
      </c>
      <c r="AK33" s="271" t="str">
        <f t="shared" si="2"/>
        <v>Brunei Darussalam</v>
      </c>
      <c r="AL33" s="71">
        <f t="shared" si="82"/>
        <v>0</v>
      </c>
      <c r="AM33" s="45">
        <f t="shared" si="3"/>
        <v>0</v>
      </c>
      <c r="AN33" s="45">
        <f t="shared" si="4"/>
        <v>0</v>
      </c>
      <c r="AO33" s="45">
        <f t="shared" si="5"/>
        <v>0</v>
      </c>
      <c r="AP33" s="45">
        <f t="shared" si="6"/>
        <v>0</v>
      </c>
      <c r="AQ33" s="45">
        <f t="shared" si="7"/>
        <v>0</v>
      </c>
      <c r="AR33" s="45">
        <f t="shared" si="8"/>
        <v>0</v>
      </c>
      <c r="AS33" s="45">
        <f t="shared" si="9"/>
        <v>0</v>
      </c>
      <c r="AT33" s="45">
        <f t="shared" si="10"/>
        <v>0</v>
      </c>
      <c r="AU33" s="45">
        <f t="shared" si="11"/>
        <v>0</v>
      </c>
      <c r="AV33" s="45">
        <f t="shared" si="12"/>
        <v>0</v>
      </c>
      <c r="AW33" s="45">
        <f t="shared" si="13"/>
        <v>0</v>
      </c>
      <c r="AX33" s="45">
        <f t="shared" si="14"/>
        <v>0</v>
      </c>
      <c r="AY33" s="45">
        <f t="shared" si="15"/>
        <v>0</v>
      </c>
      <c r="AZ33" s="45">
        <f t="shared" si="16"/>
        <v>0</v>
      </c>
      <c r="BA33" s="45">
        <f t="shared" si="17"/>
        <v>0</v>
      </c>
      <c r="BB33" s="45">
        <f t="shared" si="18"/>
        <v>0</v>
      </c>
      <c r="BC33" s="45">
        <f t="shared" si="19"/>
        <v>0</v>
      </c>
      <c r="BD33" s="45">
        <f t="shared" si="20"/>
        <v>0</v>
      </c>
      <c r="BE33" s="45">
        <f t="shared" si="21"/>
        <v>0</v>
      </c>
      <c r="BF33" s="45">
        <f t="shared" si="22"/>
        <v>0</v>
      </c>
      <c r="BG33" s="45">
        <f t="shared" si="23"/>
        <v>0</v>
      </c>
      <c r="BH33" s="45">
        <f t="shared" si="24"/>
        <v>0</v>
      </c>
      <c r="BI33" s="45">
        <f t="shared" si="25"/>
        <v>0</v>
      </c>
      <c r="BJ33" s="45">
        <f t="shared" si="26"/>
        <v>0</v>
      </c>
      <c r="BK33" s="45"/>
      <c r="BL33" s="49">
        <v>32</v>
      </c>
      <c r="BM33">
        <f t="shared" si="83"/>
        <v>0</v>
      </c>
      <c r="BN33" s="45">
        <f t="shared" si="97"/>
        <v>0</v>
      </c>
      <c r="BO33" s="45">
        <f t="shared" si="27"/>
        <v>0</v>
      </c>
      <c r="BP33" s="45">
        <f t="shared" si="28"/>
        <v>0</v>
      </c>
      <c r="BQ33" s="45">
        <f t="shared" si="29"/>
        <v>0</v>
      </c>
      <c r="BR33" s="45">
        <f t="shared" si="30"/>
        <v>0</v>
      </c>
      <c r="BS33" s="45">
        <f t="shared" si="31"/>
        <v>0</v>
      </c>
      <c r="BT33" s="45">
        <f t="shared" si="32"/>
        <v>0</v>
      </c>
      <c r="BU33" s="45">
        <f t="shared" si="33"/>
        <v>0</v>
      </c>
      <c r="BV33" s="45">
        <f t="shared" si="34"/>
        <v>0</v>
      </c>
      <c r="BW33" s="45">
        <f t="shared" si="35"/>
        <v>0</v>
      </c>
      <c r="BX33" s="45">
        <f t="shared" si="36"/>
        <v>0</v>
      </c>
      <c r="BY33" s="45">
        <f t="shared" si="37"/>
        <v>0</v>
      </c>
      <c r="BZ33" s="45">
        <f t="shared" si="38"/>
        <v>0</v>
      </c>
      <c r="CA33" s="45">
        <f t="shared" si="39"/>
        <v>0</v>
      </c>
      <c r="CB33" s="45">
        <f t="shared" si="40"/>
        <v>0</v>
      </c>
      <c r="CC33" s="45">
        <f t="shared" si="41"/>
        <v>0</v>
      </c>
      <c r="CD33" s="45">
        <f t="shared" si="42"/>
        <v>0</v>
      </c>
      <c r="CE33" s="45">
        <f t="shared" si="43"/>
        <v>0</v>
      </c>
      <c r="CF33" s="45">
        <f t="shared" si="44"/>
        <v>0</v>
      </c>
      <c r="CG33" s="45">
        <f t="shared" si="45"/>
        <v>0</v>
      </c>
      <c r="CH33" s="45">
        <f t="shared" si="46"/>
        <v>0</v>
      </c>
      <c r="CI33" s="45">
        <f t="shared" si="47"/>
        <v>0</v>
      </c>
      <c r="CJ33" s="45">
        <f t="shared" si="48"/>
        <v>0</v>
      </c>
      <c r="CK33" s="45">
        <f t="shared" si="49"/>
        <v>0</v>
      </c>
      <c r="CL33" s="45">
        <f t="shared" si="50"/>
        <v>0</v>
      </c>
      <c r="CM33" s="45"/>
      <c r="CN33" s="274">
        <f t="shared" si="84"/>
        <v>0</v>
      </c>
      <c r="CO33" s="274">
        <v>32</v>
      </c>
      <c r="CP33" s="269">
        <f t="shared" si="85"/>
        <v>1</v>
      </c>
      <c r="CQ33" s="269">
        <f>CP33+COUNTIF($CP$2:CP33,CP33)-1</f>
        <v>32</v>
      </c>
      <c r="CR33" s="271" t="str">
        <f t="shared" si="51"/>
        <v>Brunei Darussalam</v>
      </c>
      <c r="CS33" s="71">
        <f t="shared" si="86"/>
        <v>0</v>
      </c>
      <c r="CT33" s="45">
        <f t="shared" si="52"/>
        <v>0</v>
      </c>
      <c r="CU33" s="45">
        <f t="shared" si="53"/>
        <v>0</v>
      </c>
      <c r="CV33" s="45">
        <f t="shared" si="54"/>
        <v>0</v>
      </c>
      <c r="CW33" s="45">
        <f t="shared" si="55"/>
        <v>0</v>
      </c>
      <c r="CX33" s="45">
        <f t="shared" si="56"/>
        <v>0</v>
      </c>
      <c r="CY33" s="45">
        <f t="shared" si="57"/>
        <v>0</v>
      </c>
      <c r="CZ33" s="45">
        <f t="shared" si="58"/>
        <v>0</v>
      </c>
      <c r="DA33" s="45">
        <f t="shared" si="59"/>
        <v>0</v>
      </c>
      <c r="DB33" s="45">
        <f t="shared" si="60"/>
        <v>0</v>
      </c>
      <c r="DC33" s="45">
        <f t="shared" si="61"/>
        <v>0</v>
      </c>
      <c r="DD33" s="45">
        <f t="shared" si="62"/>
        <v>0</v>
      </c>
      <c r="DE33" s="45">
        <f t="shared" si="63"/>
        <v>0</v>
      </c>
      <c r="DF33" s="45">
        <f t="shared" si="64"/>
        <v>0</v>
      </c>
      <c r="DG33" s="45">
        <f t="shared" si="65"/>
        <v>0</v>
      </c>
      <c r="DH33" s="45">
        <f t="shared" si="66"/>
        <v>0</v>
      </c>
      <c r="DI33" s="45">
        <f t="shared" si="67"/>
        <v>0</v>
      </c>
      <c r="DJ33" s="45">
        <f t="shared" si="68"/>
        <v>0</v>
      </c>
      <c r="DK33" s="45">
        <f t="shared" si="69"/>
        <v>0</v>
      </c>
      <c r="DL33" s="45">
        <f t="shared" si="70"/>
        <v>0</v>
      </c>
      <c r="DM33" s="45">
        <f t="shared" si="71"/>
        <v>0</v>
      </c>
      <c r="DN33" s="45">
        <f t="shared" si="72"/>
        <v>0</v>
      </c>
      <c r="DO33" s="45">
        <f t="shared" si="73"/>
        <v>0</v>
      </c>
      <c r="DP33" s="45">
        <f t="shared" si="74"/>
        <v>0</v>
      </c>
      <c r="DQ33" s="45">
        <f t="shared" si="75"/>
        <v>0</v>
      </c>
      <c r="EE33"/>
      <c r="EF33" s="66">
        <f>IF(EM33=100,1,0)</f>
        <v>1</v>
      </c>
      <c r="EG33" s="66" t="str">
        <f>IF(EF33=1,"No countries selected","")</f>
        <v>No countries selected</v>
      </c>
      <c r="EH33" s="66"/>
      <c r="EI33" s="66"/>
      <c r="EJ33" s="66"/>
      <c r="EK33" s="66"/>
      <c r="EL33" s="66"/>
      <c r="EM33" s="66">
        <f>COUNTBLANK('Portfolio Allocation'!A10:A109)</f>
        <v>100</v>
      </c>
    </row>
    <row r="34" spans="1:143">
      <c r="A34" s="269">
        <v>33</v>
      </c>
      <c r="B34" s="400">
        <f t="shared" si="78"/>
        <v>1</v>
      </c>
      <c r="C34" s="401">
        <f>B34+COUNTIF(B$2:$B34,B34)-1</f>
        <v>33</v>
      </c>
      <c r="D34" s="402" t="str">
        <f>Tables!AI34</f>
        <v>Bulgaria</v>
      </c>
      <c r="E34" s="403">
        <f t="shared" si="79"/>
        <v>0</v>
      </c>
      <c r="F34" s="47">
        <f>SUMIFS('Portfolio Allocation'!C$10:C$109,'Portfolio Allocation'!$A$10:$A$109,'Graph Tables'!$D34)</f>
        <v>0</v>
      </c>
      <c r="G34" s="47">
        <f>SUMIFS('Portfolio Allocation'!D$10:D$109,'Portfolio Allocation'!$A$10:$A$109,'Graph Tables'!$D34)</f>
        <v>0</v>
      </c>
      <c r="H34" s="47">
        <f>SUMIFS('Portfolio Allocation'!E$10:E$109,'Portfolio Allocation'!$A$10:$A$109,'Graph Tables'!$D34)</f>
        <v>0</v>
      </c>
      <c r="I34" s="47">
        <f>SUMIFS('Portfolio Allocation'!F$10:F$109,'Portfolio Allocation'!$A$10:$A$109,'Graph Tables'!$D34)</f>
        <v>0</v>
      </c>
      <c r="J34" s="47">
        <f>SUMIFS('Portfolio Allocation'!G$10:G$109,'Portfolio Allocation'!$A$10:$A$109,'Graph Tables'!$D34)</f>
        <v>0</v>
      </c>
      <c r="K34" s="47">
        <f>SUMIFS('Portfolio Allocation'!H$10:H$109,'Portfolio Allocation'!$A$10:$A$109,'Graph Tables'!$D34)</f>
        <v>0</v>
      </c>
      <c r="L34" s="47">
        <f>SUMIFS('Portfolio Allocation'!I$10:I$109,'Portfolio Allocation'!$A$10:$A$109,'Graph Tables'!$D34)</f>
        <v>0</v>
      </c>
      <c r="M34" s="47">
        <f>SUMIFS('Portfolio Allocation'!J$10:J$109,'Portfolio Allocation'!$A$10:$A$109,'Graph Tables'!$D34)</f>
        <v>0</v>
      </c>
      <c r="N34" s="47">
        <f>SUMIFS('Portfolio Allocation'!K$10:K$109,'Portfolio Allocation'!$A$10:$A$109,'Graph Tables'!$D34)</f>
        <v>0</v>
      </c>
      <c r="O34" s="47">
        <f>SUMIFS('Portfolio Allocation'!L$10:L$109,'Portfolio Allocation'!$A$10:$A$109,'Graph Tables'!$D34)</f>
        <v>0</v>
      </c>
      <c r="P34" s="47">
        <f>SUMIFS('Portfolio Allocation'!M$10:M$109,'Portfolio Allocation'!$A$10:$A$109,'Graph Tables'!$D34)</f>
        <v>0</v>
      </c>
      <c r="Q34" s="47">
        <f>SUMIFS('Portfolio Allocation'!N$10:N$109,'Portfolio Allocation'!$A$10:$A$109,'Graph Tables'!$D34)</f>
        <v>0</v>
      </c>
      <c r="R34" s="47">
        <f>SUMIFS('Portfolio Allocation'!O$10:O$109,'Portfolio Allocation'!$A$10:$A$109,'Graph Tables'!$D34)</f>
        <v>0</v>
      </c>
      <c r="S34" s="47">
        <f>SUMIFS('Portfolio Allocation'!P$10:P$109,'Portfolio Allocation'!$A$10:$A$109,'Graph Tables'!$D34)</f>
        <v>0</v>
      </c>
      <c r="T34" s="47">
        <f>SUMIFS('Portfolio Allocation'!Q$10:Q$109,'Portfolio Allocation'!$A$10:$A$109,'Graph Tables'!$D34)</f>
        <v>0</v>
      </c>
      <c r="U34" s="47">
        <f>SUMIFS('Portfolio Allocation'!R$10:R$109,'Portfolio Allocation'!$A$10:$A$109,'Graph Tables'!$D34)</f>
        <v>0</v>
      </c>
      <c r="V34" s="47">
        <f>SUMIFS('Portfolio Allocation'!S$10:S$109,'Portfolio Allocation'!$A$10:$A$109,'Graph Tables'!$D34)</f>
        <v>0</v>
      </c>
      <c r="W34" s="47">
        <f>SUMIFS('Portfolio Allocation'!T$10:T$109,'Portfolio Allocation'!$A$10:$A$109,'Graph Tables'!$D34)</f>
        <v>0</v>
      </c>
      <c r="X34" s="47">
        <f>SUMIFS('Portfolio Allocation'!U$10:U$109,'Portfolio Allocation'!$A$10:$A$109,'Graph Tables'!$D34)</f>
        <v>0</v>
      </c>
      <c r="Y34" s="47">
        <f>SUMIFS('Portfolio Allocation'!V$10:V$109,'Portfolio Allocation'!$A$10:$A$109,'Graph Tables'!$D34)</f>
        <v>0</v>
      </c>
      <c r="Z34" s="47">
        <f>SUMIFS('Portfolio Allocation'!W$10:W$109,'Portfolio Allocation'!$A$10:$A$109,'Graph Tables'!$D34)</f>
        <v>0</v>
      </c>
      <c r="AA34" s="47">
        <f>SUMIFS('Portfolio Allocation'!X$10:X$109,'Portfolio Allocation'!$A$10:$A$109,'Graph Tables'!$D34)</f>
        <v>0</v>
      </c>
      <c r="AB34" s="47">
        <f>SUMIFS('Portfolio Allocation'!Y$10:Y$109,'Portfolio Allocation'!$A$10:$A$109,'Graph Tables'!$D34)</f>
        <v>0</v>
      </c>
      <c r="AC34" s="47">
        <f>SUMIFS('Portfolio Allocation'!Z$10:Z$109,'Portfolio Allocation'!$A$10:$A$109,'Graph Tables'!$D34)</f>
        <v>0</v>
      </c>
      <c r="AD34" s="47"/>
      <c r="AE34" s="49">
        <v>33</v>
      </c>
      <c r="AF34" t="str">
        <f t="shared" si="80"/>
        <v xml:space="preserve"> </v>
      </c>
      <c r="AG34" s="45">
        <f t="shared" si="96"/>
        <v>0</v>
      </c>
      <c r="AH34" s="47"/>
      <c r="AI34" s="269">
        <f t="shared" si="81"/>
        <v>1</v>
      </c>
      <c r="AJ34" s="269">
        <f>AI34+COUNTIF(AI$2:$AI34,AI34)-1</f>
        <v>33</v>
      </c>
      <c r="AK34" s="271" t="str">
        <f t="shared" si="2"/>
        <v>Bulgaria</v>
      </c>
      <c r="AL34" s="71">
        <f t="shared" si="82"/>
        <v>0</v>
      </c>
      <c r="AM34" s="45">
        <f t="shared" si="3"/>
        <v>0</v>
      </c>
      <c r="AN34" s="45">
        <f t="shared" si="4"/>
        <v>0</v>
      </c>
      <c r="AO34" s="45">
        <f t="shared" si="5"/>
        <v>0</v>
      </c>
      <c r="AP34" s="45">
        <f t="shared" si="6"/>
        <v>0</v>
      </c>
      <c r="AQ34" s="45">
        <f t="shared" si="7"/>
        <v>0</v>
      </c>
      <c r="AR34" s="45">
        <f t="shared" si="8"/>
        <v>0</v>
      </c>
      <c r="AS34" s="45">
        <f t="shared" si="9"/>
        <v>0</v>
      </c>
      <c r="AT34" s="45">
        <f t="shared" si="10"/>
        <v>0</v>
      </c>
      <c r="AU34" s="45">
        <f t="shared" si="11"/>
        <v>0</v>
      </c>
      <c r="AV34" s="45">
        <f t="shared" si="12"/>
        <v>0</v>
      </c>
      <c r="AW34" s="45">
        <f t="shared" si="13"/>
        <v>0</v>
      </c>
      <c r="AX34" s="45">
        <f t="shared" si="14"/>
        <v>0</v>
      </c>
      <c r="AY34" s="45">
        <f t="shared" si="15"/>
        <v>0</v>
      </c>
      <c r="AZ34" s="45">
        <f t="shared" si="16"/>
        <v>0</v>
      </c>
      <c r="BA34" s="45">
        <f t="shared" si="17"/>
        <v>0</v>
      </c>
      <c r="BB34" s="45">
        <f t="shared" si="18"/>
        <v>0</v>
      </c>
      <c r="BC34" s="45">
        <f t="shared" si="19"/>
        <v>0</v>
      </c>
      <c r="BD34" s="45">
        <f t="shared" si="20"/>
        <v>0</v>
      </c>
      <c r="BE34" s="45">
        <f t="shared" si="21"/>
        <v>0</v>
      </c>
      <c r="BF34" s="45">
        <f t="shared" si="22"/>
        <v>0</v>
      </c>
      <c r="BG34" s="45">
        <f t="shared" si="23"/>
        <v>0</v>
      </c>
      <c r="BH34" s="45">
        <f t="shared" si="24"/>
        <v>0</v>
      </c>
      <c r="BI34" s="45">
        <f t="shared" si="25"/>
        <v>0</v>
      </c>
      <c r="BJ34" s="45">
        <f t="shared" si="26"/>
        <v>0</v>
      </c>
      <c r="BK34" s="45"/>
      <c r="BL34" s="49">
        <v>33</v>
      </c>
      <c r="BM34">
        <f t="shared" si="83"/>
        <v>0</v>
      </c>
      <c r="BN34" s="45">
        <f t="shared" si="97"/>
        <v>0</v>
      </c>
      <c r="BO34" s="45">
        <f t="shared" ref="BO34:BO65" si="101">SUMIFS(AM:AM,$AK:$AK,$BM34)</f>
        <v>0</v>
      </c>
      <c r="BP34" s="45">
        <f t="shared" ref="BP34:BP65" si="102">SUMIFS(AN:AN,$AK:$AK,$BM34)</f>
        <v>0</v>
      </c>
      <c r="BQ34" s="45">
        <f t="shared" ref="BQ34:BQ65" si="103">SUMIFS(AO:AO,$AK:$AK,$BM34)</f>
        <v>0</v>
      </c>
      <c r="BR34" s="45">
        <f t="shared" ref="BR34:BR65" si="104">SUMIFS(AP:AP,$AK:$AK,$BM34)</f>
        <v>0</v>
      </c>
      <c r="BS34" s="45">
        <f t="shared" ref="BS34:BS65" si="105">SUMIFS(AQ:AQ,$AK:$AK,$BM34)</f>
        <v>0</v>
      </c>
      <c r="BT34" s="45">
        <f t="shared" ref="BT34:BT65" si="106">SUMIFS(AR:AR,$AK:$AK,$BM34)</f>
        <v>0</v>
      </c>
      <c r="BU34" s="45">
        <f t="shared" ref="BU34:BU65" si="107">SUMIFS(AS:AS,$AK:$AK,$BM34)</f>
        <v>0</v>
      </c>
      <c r="BV34" s="45">
        <f t="shared" ref="BV34:BV65" si="108">SUMIFS(AT:AT,$AK:$AK,$BM34)</f>
        <v>0</v>
      </c>
      <c r="BW34" s="45">
        <f t="shared" ref="BW34:BW65" si="109">SUMIFS(AU:AU,$AK:$AK,$BM34)</f>
        <v>0</v>
      </c>
      <c r="BX34" s="45">
        <f t="shared" ref="BX34:BX65" si="110">SUMIFS(AV:AV,$AK:$AK,$BM34)</f>
        <v>0</v>
      </c>
      <c r="BY34" s="45">
        <f t="shared" ref="BY34:BY65" si="111">SUMIFS(AW:AW,$AK:$AK,$BM34)</f>
        <v>0</v>
      </c>
      <c r="BZ34" s="45">
        <f t="shared" ref="BZ34:BZ65" si="112">SUMIFS(AX:AX,$AK:$AK,$BM34)</f>
        <v>0</v>
      </c>
      <c r="CA34" s="45">
        <f t="shared" ref="CA34:CA65" si="113">SUMIFS(AY:AY,$AK:$AK,$BM34)</f>
        <v>0</v>
      </c>
      <c r="CB34" s="45">
        <f t="shared" ref="CB34:CB65" si="114">SUMIFS(AZ:AZ,$AK:$AK,$BM34)</f>
        <v>0</v>
      </c>
      <c r="CC34" s="45">
        <f t="shared" ref="CC34:CC65" si="115">SUMIFS(BA:BA,$AK:$AK,$BM34)</f>
        <v>0</v>
      </c>
      <c r="CD34" s="45">
        <f t="shared" ref="CD34:CD65" si="116">SUMIFS(BB:BB,$AK:$AK,$BM34)</f>
        <v>0</v>
      </c>
      <c r="CE34" s="45">
        <f t="shared" ref="CE34:CE65" si="117">SUMIFS(BC:BC,$AK:$AK,$BM34)</f>
        <v>0</v>
      </c>
      <c r="CF34" s="45">
        <f t="shared" ref="CF34:CF65" si="118">SUMIFS(BD:BD,$AK:$AK,$BM34)</f>
        <v>0</v>
      </c>
      <c r="CG34" s="45">
        <f t="shared" ref="CG34:CG65" si="119">SUMIFS(BE:BE,$AK:$AK,$BM34)</f>
        <v>0</v>
      </c>
      <c r="CH34" s="45">
        <f t="shared" ref="CH34:CH65" si="120">SUMIFS(BF:BF,$AK:$AK,$BM34)</f>
        <v>0</v>
      </c>
      <c r="CI34" s="45">
        <f t="shared" ref="CI34:CI65" si="121">SUMIFS(BG:BG,$AK:$AK,$BM34)</f>
        <v>0</v>
      </c>
      <c r="CJ34" s="45">
        <f t="shared" ref="CJ34:CJ65" si="122">SUMIFS(BH:BH,$AK:$AK,$BM34)</f>
        <v>0</v>
      </c>
      <c r="CK34" s="45">
        <f t="shared" ref="CK34:CK65" si="123">SUMIFS(BI:BI,$AK:$AK,$BM34)</f>
        <v>0</v>
      </c>
      <c r="CL34" s="45">
        <f t="shared" ref="CL34:CL65" si="124">SUMIFS(BJ:BJ,$AK:$AK,$BM34)</f>
        <v>0</v>
      </c>
      <c r="CM34" s="45"/>
      <c r="CN34" s="274">
        <f t="shared" si="84"/>
        <v>0</v>
      </c>
      <c r="CO34" s="274">
        <v>33</v>
      </c>
      <c r="CP34" s="269">
        <f t="shared" si="85"/>
        <v>1</v>
      </c>
      <c r="CQ34" s="269">
        <f>CP34+COUNTIF($CP$2:CP34,CP34)-1</f>
        <v>33</v>
      </c>
      <c r="CR34" s="271" t="str">
        <f t="shared" si="51"/>
        <v>Bulgaria</v>
      </c>
      <c r="CS34" s="71">
        <f t="shared" si="86"/>
        <v>0</v>
      </c>
      <c r="CT34" s="45">
        <f t="shared" si="52"/>
        <v>0</v>
      </c>
      <c r="CU34" s="45">
        <f t="shared" si="53"/>
        <v>0</v>
      </c>
      <c r="CV34" s="45">
        <f t="shared" si="54"/>
        <v>0</v>
      </c>
      <c r="CW34" s="45">
        <f t="shared" si="55"/>
        <v>0</v>
      </c>
      <c r="CX34" s="45">
        <f t="shared" si="56"/>
        <v>0</v>
      </c>
      <c r="CY34" s="45">
        <f t="shared" si="57"/>
        <v>0</v>
      </c>
      <c r="CZ34" s="45">
        <f t="shared" si="58"/>
        <v>0</v>
      </c>
      <c r="DA34" s="45">
        <f t="shared" si="59"/>
        <v>0</v>
      </c>
      <c r="DB34" s="45">
        <f t="shared" si="60"/>
        <v>0</v>
      </c>
      <c r="DC34" s="45">
        <f t="shared" si="61"/>
        <v>0</v>
      </c>
      <c r="DD34" s="45">
        <f t="shared" si="62"/>
        <v>0</v>
      </c>
      <c r="DE34" s="45">
        <f t="shared" si="63"/>
        <v>0</v>
      </c>
      <c r="DF34" s="45">
        <f t="shared" si="64"/>
        <v>0</v>
      </c>
      <c r="DG34" s="45">
        <f t="shared" si="65"/>
        <v>0</v>
      </c>
      <c r="DH34" s="45">
        <f t="shared" si="66"/>
        <v>0</v>
      </c>
      <c r="DI34" s="45">
        <f t="shared" si="67"/>
        <v>0</v>
      </c>
      <c r="DJ34" s="45">
        <f t="shared" si="68"/>
        <v>0</v>
      </c>
      <c r="DK34" s="45">
        <f t="shared" si="69"/>
        <v>0</v>
      </c>
      <c r="DL34" s="45">
        <f t="shared" si="70"/>
        <v>0</v>
      </c>
      <c r="DM34" s="45">
        <f t="shared" si="71"/>
        <v>0</v>
      </c>
      <c r="DN34" s="45">
        <f t="shared" si="72"/>
        <v>0</v>
      </c>
      <c r="DO34" s="45">
        <f t="shared" si="73"/>
        <v>0</v>
      </c>
      <c r="DP34" s="45">
        <f t="shared" si="74"/>
        <v>0</v>
      </c>
      <c r="DQ34" s="45">
        <f t="shared" si="75"/>
        <v>0</v>
      </c>
      <c r="EF34" s="66">
        <f>IF(SUM('Portfolio Allocation'!C10:Z109)=0,1,0)</f>
        <v>1</v>
      </c>
      <c r="EG34" s="66" t="str">
        <f>IF(EF34=1,"No input of percentages","")</f>
        <v>No input of percentages</v>
      </c>
      <c r="EH34" s="66"/>
      <c r="EI34" s="66"/>
      <c r="EJ34" s="66"/>
      <c r="EK34" s="66"/>
      <c r="EL34" s="66"/>
      <c r="EM34" s="66"/>
    </row>
    <row r="35" spans="1:143">
      <c r="A35" s="269">
        <v>34</v>
      </c>
      <c r="B35" s="400">
        <f t="shared" si="78"/>
        <v>1</v>
      </c>
      <c r="C35" s="401">
        <f>B35+COUNTIF(B$2:$B35,B35)-1</f>
        <v>34</v>
      </c>
      <c r="D35" s="402" t="str">
        <f>Tables!AI35</f>
        <v>Burkina Faso</v>
      </c>
      <c r="E35" s="403">
        <f t="shared" si="79"/>
        <v>0</v>
      </c>
      <c r="F35" s="47">
        <f>SUMIFS('Portfolio Allocation'!C$10:C$109,'Portfolio Allocation'!$A$10:$A$109,'Graph Tables'!$D35)</f>
        <v>0</v>
      </c>
      <c r="G35" s="47">
        <f>SUMIFS('Portfolio Allocation'!D$10:D$109,'Portfolio Allocation'!$A$10:$A$109,'Graph Tables'!$D35)</f>
        <v>0</v>
      </c>
      <c r="H35" s="47">
        <f>SUMIFS('Portfolio Allocation'!E$10:E$109,'Portfolio Allocation'!$A$10:$A$109,'Graph Tables'!$D35)</f>
        <v>0</v>
      </c>
      <c r="I35" s="47">
        <f>SUMIFS('Portfolio Allocation'!F$10:F$109,'Portfolio Allocation'!$A$10:$A$109,'Graph Tables'!$D35)</f>
        <v>0</v>
      </c>
      <c r="J35" s="47">
        <f>SUMIFS('Portfolio Allocation'!G$10:G$109,'Portfolio Allocation'!$A$10:$A$109,'Graph Tables'!$D35)</f>
        <v>0</v>
      </c>
      <c r="K35" s="47">
        <f>SUMIFS('Portfolio Allocation'!H$10:H$109,'Portfolio Allocation'!$A$10:$A$109,'Graph Tables'!$D35)</f>
        <v>0</v>
      </c>
      <c r="L35" s="47">
        <f>SUMIFS('Portfolio Allocation'!I$10:I$109,'Portfolio Allocation'!$A$10:$A$109,'Graph Tables'!$D35)</f>
        <v>0</v>
      </c>
      <c r="M35" s="47">
        <f>SUMIFS('Portfolio Allocation'!J$10:J$109,'Portfolio Allocation'!$A$10:$A$109,'Graph Tables'!$D35)</f>
        <v>0</v>
      </c>
      <c r="N35" s="47">
        <f>SUMIFS('Portfolio Allocation'!K$10:K$109,'Portfolio Allocation'!$A$10:$A$109,'Graph Tables'!$D35)</f>
        <v>0</v>
      </c>
      <c r="O35" s="47">
        <f>SUMIFS('Portfolio Allocation'!L$10:L$109,'Portfolio Allocation'!$A$10:$A$109,'Graph Tables'!$D35)</f>
        <v>0</v>
      </c>
      <c r="P35" s="47">
        <f>SUMIFS('Portfolio Allocation'!M$10:M$109,'Portfolio Allocation'!$A$10:$A$109,'Graph Tables'!$D35)</f>
        <v>0</v>
      </c>
      <c r="Q35" s="47">
        <f>SUMIFS('Portfolio Allocation'!N$10:N$109,'Portfolio Allocation'!$A$10:$A$109,'Graph Tables'!$D35)</f>
        <v>0</v>
      </c>
      <c r="R35" s="47">
        <f>SUMIFS('Portfolio Allocation'!O$10:O$109,'Portfolio Allocation'!$A$10:$A$109,'Graph Tables'!$D35)</f>
        <v>0</v>
      </c>
      <c r="S35" s="47">
        <f>SUMIFS('Portfolio Allocation'!P$10:P$109,'Portfolio Allocation'!$A$10:$A$109,'Graph Tables'!$D35)</f>
        <v>0</v>
      </c>
      <c r="T35" s="47">
        <f>SUMIFS('Portfolio Allocation'!Q$10:Q$109,'Portfolio Allocation'!$A$10:$A$109,'Graph Tables'!$D35)</f>
        <v>0</v>
      </c>
      <c r="U35" s="47">
        <f>SUMIFS('Portfolio Allocation'!R$10:R$109,'Portfolio Allocation'!$A$10:$A$109,'Graph Tables'!$D35)</f>
        <v>0</v>
      </c>
      <c r="V35" s="47">
        <f>SUMIFS('Portfolio Allocation'!S$10:S$109,'Portfolio Allocation'!$A$10:$A$109,'Graph Tables'!$D35)</f>
        <v>0</v>
      </c>
      <c r="W35" s="47">
        <f>SUMIFS('Portfolio Allocation'!T$10:T$109,'Portfolio Allocation'!$A$10:$A$109,'Graph Tables'!$D35)</f>
        <v>0</v>
      </c>
      <c r="X35" s="47">
        <f>SUMIFS('Portfolio Allocation'!U$10:U$109,'Portfolio Allocation'!$A$10:$A$109,'Graph Tables'!$D35)</f>
        <v>0</v>
      </c>
      <c r="Y35" s="47">
        <f>SUMIFS('Portfolio Allocation'!V$10:V$109,'Portfolio Allocation'!$A$10:$A$109,'Graph Tables'!$D35)</f>
        <v>0</v>
      </c>
      <c r="Z35" s="47">
        <f>SUMIFS('Portfolio Allocation'!W$10:W$109,'Portfolio Allocation'!$A$10:$A$109,'Graph Tables'!$D35)</f>
        <v>0</v>
      </c>
      <c r="AA35" s="47">
        <f>SUMIFS('Portfolio Allocation'!X$10:X$109,'Portfolio Allocation'!$A$10:$A$109,'Graph Tables'!$D35)</f>
        <v>0</v>
      </c>
      <c r="AB35" s="47">
        <f>SUMIFS('Portfolio Allocation'!Y$10:Y$109,'Portfolio Allocation'!$A$10:$A$109,'Graph Tables'!$D35)</f>
        <v>0</v>
      </c>
      <c r="AC35" s="47">
        <f>SUMIFS('Portfolio Allocation'!Z$10:Z$109,'Portfolio Allocation'!$A$10:$A$109,'Graph Tables'!$D35)</f>
        <v>0</v>
      </c>
      <c r="AD35" s="47"/>
      <c r="AE35" s="49">
        <v>34</v>
      </c>
      <c r="AF35" t="str">
        <f t="shared" ref="AF35:AF66" si="125">IF(AG35&lt;&gt;0,VLOOKUP(AE35,Ranking7,2,FALSE)," ")</f>
        <v xml:space="preserve"> </v>
      </c>
      <c r="AG35" s="45">
        <f t="shared" si="96"/>
        <v>0</v>
      </c>
      <c r="AH35" s="47"/>
      <c r="AI35" s="269">
        <f t="shared" si="81"/>
        <v>1</v>
      </c>
      <c r="AJ35" s="269">
        <f>AI35+COUNTIF(AI$2:$AI35,AI35)-1</f>
        <v>34</v>
      </c>
      <c r="AK35" s="271" t="str">
        <f t="shared" si="2"/>
        <v>Burkina Faso</v>
      </c>
      <c r="AL35" s="71">
        <f t="shared" si="82"/>
        <v>0</v>
      </c>
      <c r="AM35" s="45">
        <f t="shared" si="3"/>
        <v>0</v>
      </c>
      <c r="AN35" s="45">
        <f t="shared" si="4"/>
        <v>0</v>
      </c>
      <c r="AO35" s="45">
        <f t="shared" si="5"/>
        <v>0</v>
      </c>
      <c r="AP35" s="45">
        <f t="shared" si="6"/>
        <v>0</v>
      </c>
      <c r="AQ35" s="45">
        <f t="shared" si="7"/>
        <v>0</v>
      </c>
      <c r="AR35" s="45">
        <f t="shared" si="8"/>
        <v>0</v>
      </c>
      <c r="AS35" s="45">
        <f t="shared" si="9"/>
        <v>0</v>
      </c>
      <c r="AT35" s="45">
        <f t="shared" si="10"/>
        <v>0</v>
      </c>
      <c r="AU35" s="45">
        <f t="shared" si="11"/>
        <v>0</v>
      </c>
      <c r="AV35" s="45">
        <f t="shared" si="12"/>
        <v>0</v>
      </c>
      <c r="AW35" s="45">
        <f t="shared" si="13"/>
        <v>0</v>
      </c>
      <c r="AX35" s="45">
        <f t="shared" si="14"/>
        <v>0</v>
      </c>
      <c r="AY35" s="45">
        <f t="shared" si="15"/>
        <v>0</v>
      </c>
      <c r="AZ35" s="45">
        <f t="shared" si="16"/>
        <v>0</v>
      </c>
      <c r="BA35" s="45">
        <f t="shared" si="17"/>
        <v>0</v>
      </c>
      <c r="BB35" s="45">
        <f t="shared" si="18"/>
        <v>0</v>
      </c>
      <c r="BC35" s="45">
        <f t="shared" si="19"/>
        <v>0</v>
      </c>
      <c r="BD35" s="45">
        <f t="shared" si="20"/>
        <v>0</v>
      </c>
      <c r="BE35" s="45">
        <f t="shared" si="21"/>
        <v>0</v>
      </c>
      <c r="BF35" s="45">
        <f t="shared" si="22"/>
        <v>0</v>
      </c>
      <c r="BG35" s="45">
        <f t="shared" si="23"/>
        <v>0</v>
      </c>
      <c r="BH35" s="45">
        <f t="shared" si="24"/>
        <v>0</v>
      </c>
      <c r="BI35" s="45">
        <f t="shared" si="25"/>
        <v>0</v>
      </c>
      <c r="BJ35" s="45">
        <f t="shared" si="26"/>
        <v>0</v>
      </c>
      <c r="BK35" s="45"/>
      <c r="BL35" s="49">
        <v>34</v>
      </c>
      <c r="BM35">
        <f t="shared" ref="BM35:BM66" si="126">IF(BN35&lt;&gt;0,VLOOKUP(BL35,Ranking1,2,FALSE),0)</f>
        <v>0</v>
      </c>
      <c r="BN35" s="45">
        <f t="shared" si="97"/>
        <v>0</v>
      </c>
      <c r="BO35" s="45">
        <f t="shared" si="101"/>
        <v>0</v>
      </c>
      <c r="BP35" s="45">
        <f t="shared" si="102"/>
        <v>0</v>
      </c>
      <c r="BQ35" s="45">
        <f t="shared" si="103"/>
        <v>0</v>
      </c>
      <c r="BR35" s="45">
        <f t="shared" si="104"/>
        <v>0</v>
      </c>
      <c r="BS35" s="45">
        <f t="shared" si="105"/>
        <v>0</v>
      </c>
      <c r="BT35" s="45">
        <f t="shared" si="106"/>
        <v>0</v>
      </c>
      <c r="BU35" s="45">
        <f t="shared" si="107"/>
        <v>0</v>
      </c>
      <c r="BV35" s="45">
        <f t="shared" si="108"/>
        <v>0</v>
      </c>
      <c r="BW35" s="45">
        <f t="shared" si="109"/>
        <v>0</v>
      </c>
      <c r="BX35" s="45">
        <f t="shared" si="110"/>
        <v>0</v>
      </c>
      <c r="BY35" s="45">
        <f t="shared" si="111"/>
        <v>0</v>
      </c>
      <c r="BZ35" s="45">
        <f t="shared" si="112"/>
        <v>0</v>
      </c>
      <c r="CA35" s="45">
        <f t="shared" si="113"/>
        <v>0</v>
      </c>
      <c r="CB35" s="45">
        <f t="shared" si="114"/>
        <v>0</v>
      </c>
      <c r="CC35" s="45">
        <f t="shared" si="115"/>
        <v>0</v>
      </c>
      <c r="CD35" s="45">
        <f t="shared" si="116"/>
        <v>0</v>
      </c>
      <c r="CE35" s="45">
        <f t="shared" si="117"/>
        <v>0</v>
      </c>
      <c r="CF35" s="45">
        <f t="shared" si="118"/>
        <v>0</v>
      </c>
      <c r="CG35" s="45">
        <f t="shared" si="119"/>
        <v>0</v>
      </c>
      <c r="CH35" s="45">
        <f t="shared" si="120"/>
        <v>0</v>
      </c>
      <c r="CI35" s="45">
        <f t="shared" si="121"/>
        <v>0</v>
      </c>
      <c r="CJ35" s="45">
        <f t="shared" si="122"/>
        <v>0</v>
      </c>
      <c r="CK35" s="45">
        <f t="shared" si="123"/>
        <v>0</v>
      </c>
      <c r="CL35" s="45">
        <f t="shared" si="124"/>
        <v>0</v>
      </c>
      <c r="CM35" s="45"/>
      <c r="CN35" s="274">
        <f t="shared" si="84"/>
        <v>0</v>
      </c>
      <c r="CO35" s="274">
        <v>34</v>
      </c>
      <c r="CP35" s="269">
        <f t="shared" si="85"/>
        <v>1</v>
      </c>
      <c r="CQ35" s="269">
        <f>CP35+COUNTIF($CP$2:CP35,CP35)-1</f>
        <v>34</v>
      </c>
      <c r="CR35" s="271" t="str">
        <f t="shared" si="51"/>
        <v>Burkina Faso</v>
      </c>
      <c r="CS35" s="71">
        <f t="shared" si="86"/>
        <v>0</v>
      </c>
      <c r="CT35" s="45">
        <f t="shared" si="52"/>
        <v>0</v>
      </c>
      <c r="CU35" s="45">
        <f t="shared" si="53"/>
        <v>0</v>
      </c>
      <c r="CV35" s="45">
        <f t="shared" si="54"/>
        <v>0</v>
      </c>
      <c r="CW35" s="45">
        <f t="shared" si="55"/>
        <v>0</v>
      </c>
      <c r="CX35" s="45">
        <f t="shared" si="56"/>
        <v>0</v>
      </c>
      <c r="CY35" s="45">
        <f t="shared" si="57"/>
        <v>0</v>
      </c>
      <c r="CZ35" s="45">
        <f t="shared" si="58"/>
        <v>0</v>
      </c>
      <c r="DA35" s="45">
        <f t="shared" si="59"/>
        <v>0</v>
      </c>
      <c r="DB35" s="45">
        <f t="shared" si="60"/>
        <v>0</v>
      </c>
      <c r="DC35" s="45">
        <f t="shared" si="61"/>
        <v>0</v>
      </c>
      <c r="DD35" s="45">
        <f t="shared" si="62"/>
        <v>0</v>
      </c>
      <c r="DE35" s="45">
        <f t="shared" si="63"/>
        <v>0</v>
      </c>
      <c r="DF35" s="45">
        <f t="shared" si="64"/>
        <v>0</v>
      </c>
      <c r="DG35" s="45">
        <f t="shared" si="65"/>
        <v>0</v>
      </c>
      <c r="DH35" s="45">
        <f t="shared" si="66"/>
        <v>0</v>
      </c>
      <c r="DI35" s="45">
        <f t="shared" si="67"/>
        <v>0</v>
      </c>
      <c r="DJ35" s="45">
        <f t="shared" si="68"/>
        <v>0</v>
      </c>
      <c r="DK35" s="45">
        <f t="shared" si="69"/>
        <v>0</v>
      </c>
      <c r="DL35" s="45">
        <f t="shared" si="70"/>
        <v>0</v>
      </c>
      <c r="DM35" s="45">
        <f t="shared" si="71"/>
        <v>0</v>
      </c>
      <c r="DN35" s="45">
        <f t="shared" si="72"/>
        <v>0</v>
      </c>
      <c r="DO35" s="45">
        <f t="shared" si="73"/>
        <v>0</v>
      </c>
      <c r="DP35" s="45">
        <f t="shared" si="74"/>
        <v>0</v>
      </c>
      <c r="DQ35" s="45">
        <f t="shared" si="75"/>
        <v>0</v>
      </c>
      <c r="EF35" s="66">
        <f>IF((EF33+EF34)&gt;0,1,0)</f>
        <v>1</v>
      </c>
      <c r="EG35" s="66" t="str">
        <f>IF(EF35=1,"No countries or percentages specified","")</f>
        <v>No countries or percentages specified</v>
      </c>
      <c r="EH35" s="66"/>
      <c r="EI35" s="66"/>
      <c r="EJ35" s="66"/>
      <c r="EK35" s="66"/>
      <c r="EL35" s="66"/>
      <c r="EM35" s="66"/>
    </row>
    <row r="36" spans="1:143">
      <c r="A36" s="269">
        <v>35</v>
      </c>
      <c r="B36" s="400">
        <f t="shared" si="78"/>
        <v>1</v>
      </c>
      <c r="C36" s="401">
        <f>B36+COUNTIF(B$2:$B36,B36)-1</f>
        <v>35</v>
      </c>
      <c r="D36" s="402" t="str">
        <f>Tables!AI36</f>
        <v>Burundi</v>
      </c>
      <c r="E36" s="403">
        <f t="shared" si="79"/>
        <v>0</v>
      </c>
      <c r="F36" s="47">
        <f>SUMIFS('Portfolio Allocation'!C$10:C$109,'Portfolio Allocation'!$A$10:$A$109,'Graph Tables'!$D36)</f>
        <v>0</v>
      </c>
      <c r="G36" s="47">
        <f>SUMIFS('Portfolio Allocation'!D$10:D$109,'Portfolio Allocation'!$A$10:$A$109,'Graph Tables'!$D36)</f>
        <v>0</v>
      </c>
      <c r="H36" s="47">
        <f>SUMIFS('Portfolio Allocation'!E$10:E$109,'Portfolio Allocation'!$A$10:$A$109,'Graph Tables'!$D36)</f>
        <v>0</v>
      </c>
      <c r="I36" s="47">
        <f>SUMIFS('Portfolio Allocation'!F$10:F$109,'Portfolio Allocation'!$A$10:$A$109,'Graph Tables'!$D36)</f>
        <v>0</v>
      </c>
      <c r="J36" s="47">
        <f>SUMIFS('Portfolio Allocation'!G$10:G$109,'Portfolio Allocation'!$A$10:$A$109,'Graph Tables'!$D36)</f>
        <v>0</v>
      </c>
      <c r="K36" s="47">
        <f>SUMIFS('Portfolio Allocation'!H$10:H$109,'Portfolio Allocation'!$A$10:$A$109,'Graph Tables'!$D36)</f>
        <v>0</v>
      </c>
      <c r="L36" s="47">
        <f>SUMIFS('Portfolio Allocation'!I$10:I$109,'Portfolio Allocation'!$A$10:$A$109,'Graph Tables'!$D36)</f>
        <v>0</v>
      </c>
      <c r="M36" s="47">
        <f>SUMIFS('Portfolio Allocation'!J$10:J$109,'Portfolio Allocation'!$A$10:$A$109,'Graph Tables'!$D36)</f>
        <v>0</v>
      </c>
      <c r="N36" s="47">
        <f>SUMIFS('Portfolio Allocation'!K$10:K$109,'Portfolio Allocation'!$A$10:$A$109,'Graph Tables'!$D36)</f>
        <v>0</v>
      </c>
      <c r="O36" s="47">
        <f>SUMIFS('Portfolio Allocation'!L$10:L$109,'Portfolio Allocation'!$A$10:$A$109,'Graph Tables'!$D36)</f>
        <v>0</v>
      </c>
      <c r="P36" s="47">
        <f>SUMIFS('Portfolio Allocation'!M$10:M$109,'Portfolio Allocation'!$A$10:$A$109,'Graph Tables'!$D36)</f>
        <v>0</v>
      </c>
      <c r="Q36" s="47">
        <f>SUMIFS('Portfolio Allocation'!N$10:N$109,'Portfolio Allocation'!$A$10:$A$109,'Graph Tables'!$D36)</f>
        <v>0</v>
      </c>
      <c r="R36" s="47">
        <f>SUMIFS('Portfolio Allocation'!O$10:O$109,'Portfolio Allocation'!$A$10:$A$109,'Graph Tables'!$D36)</f>
        <v>0</v>
      </c>
      <c r="S36" s="47">
        <f>SUMIFS('Portfolio Allocation'!P$10:P$109,'Portfolio Allocation'!$A$10:$A$109,'Graph Tables'!$D36)</f>
        <v>0</v>
      </c>
      <c r="T36" s="47">
        <f>SUMIFS('Portfolio Allocation'!Q$10:Q$109,'Portfolio Allocation'!$A$10:$A$109,'Graph Tables'!$D36)</f>
        <v>0</v>
      </c>
      <c r="U36" s="47">
        <f>SUMIFS('Portfolio Allocation'!R$10:R$109,'Portfolio Allocation'!$A$10:$A$109,'Graph Tables'!$D36)</f>
        <v>0</v>
      </c>
      <c r="V36" s="47">
        <f>SUMIFS('Portfolio Allocation'!S$10:S$109,'Portfolio Allocation'!$A$10:$A$109,'Graph Tables'!$D36)</f>
        <v>0</v>
      </c>
      <c r="W36" s="47">
        <f>SUMIFS('Portfolio Allocation'!T$10:T$109,'Portfolio Allocation'!$A$10:$A$109,'Graph Tables'!$D36)</f>
        <v>0</v>
      </c>
      <c r="X36" s="47">
        <f>SUMIFS('Portfolio Allocation'!U$10:U$109,'Portfolio Allocation'!$A$10:$A$109,'Graph Tables'!$D36)</f>
        <v>0</v>
      </c>
      <c r="Y36" s="47">
        <f>SUMIFS('Portfolio Allocation'!V$10:V$109,'Portfolio Allocation'!$A$10:$A$109,'Graph Tables'!$D36)</f>
        <v>0</v>
      </c>
      <c r="Z36" s="47">
        <f>SUMIFS('Portfolio Allocation'!W$10:W$109,'Portfolio Allocation'!$A$10:$A$109,'Graph Tables'!$D36)</f>
        <v>0</v>
      </c>
      <c r="AA36" s="47">
        <f>SUMIFS('Portfolio Allocation'!X$10:X$109,'Portfolio Allocation'!$A$10:$A$109,'Graph Tables'!$D36)</f>
        <v>0</v>
      </c>
      <c r="AB36" s="47">
        <f>SUMIFS('Portfolio Allocation'!Y$10:Y$109,'Portfolio Allocation'!$A$10:$A$109,'Graph Tables'!$D36)</f>
        <v>0</v>
      </c>
      <c r="AC36" s="47">
        <f>SUMIFS('Portfolio Allocation'!Z$10:Z$109,'Portfolio Allocation'!$A$10:$A$109,'Graph Tables'!$D36)</f>
        <v>0</v>
      </c>
      <c r="AD36" s="47"/>
      <c r="AE36" s="49">
        <v>35</v>
      </c>
      <c r="AF36" t="str">
        <f t="shared" si="125"/>
        <v xml:space="preserve"> </v>
      </c>
      <c r="AG36" s="45">
        <f t="shared" si="96"/>
        <v>0</v>
      </c>
      <c r="AH36" s="47"/>
      <c r="AI36" s="269">
        <f t="shared" si="81"/>
        <v>1</v>
      </c>
      <c r="AJ36" s="269">
        <f>AI36+COUNTIF(AI$2:$AI36,AI36)-1</f>
        <v>35</v>
      </c>
      <c r="AK36" s="271" t="str">
        <f t="shared" si="2"/>
        <v>Burundi</v>
      </c>
      <c r="AL36" s="71">
        <f t="shared" si="82"/>
        <v>0</v>
      </c>
      <c r="AM36" s="45">
        <f t="shared" si="3"/>
        <v>0</v>
      </c>
      <c r="AN36" s="45">
        <f t="shared" si="4"/>
        <v>0</v>
      </c>
      <c r="AO36" s="45">
        <f t="shared" si="5"/>
        <v>0</v>
      </c>
      <c r="AP36" s="45">
        <f t="shared" si="6"/>
        <v>0</v>
      </c>
      <c r="AQ36" s="45">
        <f t="shared" si="7"/>
        <v>0</v>
      </c>
      <c r="AR36" s="45">
        <f t="shared" si="8"/>
        <v>0</v>
      </c>
      <c r="AS36" s="45">
        <f t="shared" si="9"/>
        <v>0</v>
      </c>
      <c r="AT36" s="45">
        <f t="shared" si="10"/>
        <v>0</v>
      </c>
      <c r="AU36" s="45">
        <f t="shared" si="11"/>
        <v>0</v>
      </c>
      <c r="AV36" s="45">
        <f t="shared" si="12"/>
        <v>0</v>
      </c>
      <c r="AW36" s="45">
        <f t="shared" si="13"/>
        <v>0</v>
      </c>
      <c r="AX36" s="45">
        <f t="shared" si="14"/>
        <v>0</v>
      </c>
      <c r="AY36" s="45">
        <f t="shared" si="15"/>
        <v>0</v>
      </c>
      <c r="AZ36" s="45">
        <f t="shared" si="16"/>
        <v>0</v>
      </c>
      <c r="BA36" s="45">
        <f t="shared" si="17"/>
        <v>0</v>
      </c>
      <c r="BB36" s="45">
        <f t="shared" si="18"/>
        <v>0</v>
      </c>
      <c r="BC36" s="45">
        <f t="shared" si="19"/>
        <v>0</v>
      </c>
      <c r="BD36" s="45">
        <f t="shared" si="20"/>
        <v>0</v>
      </c>
      <c r="BE36" s="45">
        <f t="shared" si="21"/>
        <v>0</v>
      </c>
      <c r="BF36" s="45">
        <f t="shared" si="22"/>
        <v>0</v>
      </c>
      <c r="BG36" s="45">
        <f t="shared" si="23"/>
        <v>0</v>
      </c>
      <c r="BH36" s="45">
        <f t="shared" si="24"/>
        <v>0</v>
      </c>
      <c r="BI36" s="45">
        <f t="shared" si="25"/>
        <v>0</v>
      </c>
      <c r="BJ36" s="45">
        <f t="shared" si="26"/>
        <v>0</v>
      </c>
      <c r="BK36" s="45"/>
      <c r="BL36" s="49">
        <v>35</v>
      </c>
      <c r="BM36">
        <f t="shared" si="126"/>
        <v>0</v>
      </c>
      <c r="BN36" s="45">
        <f t="shared" si="97"/>
        <v>0</v>
      </c>
      <c r="BO36" s="45">
        <f t="shared" si="101"/>
        <v>0</v>
      </c>
      <c r="BP36" s="45">
        <f t="shared" si="102"/>
        <v>0</v>
      </c>
      <c r="BQ36" s="45">
        <f t="shared" si="103"/>
        <v>0</v>
      </c>
      <c r="BR36" s="45">
        <f t="shared" si="104"/>
        <v>0</v>
      </c>
      <c r="BS36" s="45">
        <f t="shared" si="105"/>
        <v>0</v>
      </c>
      <c r="BT36" s="45">
        <f t="shared" si="106"/>
        <v>0</v>
      </c>
      <c r="BU36" s="45">
        <f t="shared" si="107"/>
        <v>0</v>
      </c>
      <c r="BV36" s="45">
        <f t="shared" si="108"/>
        <v>0</v>
      </c>
      <c r="BW36" s="45">
        <f t="shared" si="109"/>
        <v>0</v>
      </c>
      <c r="BX36" s="45">
        <f t="shared" si="110"/>
        <v>0</v>
      </c>
      <c r="BY36" s="45">
        <f t="shared" si="111"/>
        <v>0</v>
      </c>
      <c r="BZ36" s="45">
        <f t="shared" si="112"/>
        <v>0</v>
      </c>
      <c r="CA36" s="45">
        <f t="shared" si="113"/>
        <v>0</v>
      </c>
      <c r="CB36" s="45">
        <f t="shared" si="114"/>
        <v>0</v>
      </c>
      <c r="CC36" s="45">
        <f t="shared" si="115"/>
        <v>0</v>
      </c>
      <c r="CD36" s="45">
        <f t="shared" si="116"/>
        <v>0</v>
      </c>
      <c r="CE36" s="45">
        <f t="shared" si="117"/>
        <v>0</v>
      </c>
      <c r="CF36" s="45">
        <f t="shared" si="118"/>
        <v>0</v>
      </c>
      <c r="CG36" s="45">
        <f t="shared" si="119"/>
        <v>0</v>
      </c>
      <c r="CH36" s="45">
        <f t="shared" si="120"/>
        <v>0</v>
      </c>
      <c r="CI36" s="45">
        <f t="shared" si="121"/>
        <v>0</v>
      </c>
      <c r="CJ36" s="45">
        <f t="shared" si="122"/>
        <v>0</v>
      </c>
      <c r="CK36" s="45">
        <f t="shared" si="123"/>
        <v>0</v>
      </c>
      <c r="CL36" s="45">
        <f t="shared" si="124"/>
        <v>0</v>
      </c>
      <c r="CM36" s="45"/>
      <c r="CN36" s="274">
        <f t="shared" si="84"/>
        <v>0</v>
      </c>
      <c r="CO36" s="274">
        <v>35</v>
      </c>
      <c r="CP36" s="269">
        <f t="shared" si="85"/>
        <v>1</v>
      </c>
      <c r="CQ36" s="269">
        <f>CP36+COUNTIF($CP$2:CP36,CP36)-1</f>
        <v>35</v>
      </c>
      <c r="CR36" s="271" t="str">
        <f t="shared" si="51"/>
        <v>Burundi</v>
      </c>
      <c r="CS36" s="71">
        <f t="shared" si="86"/>
        <v>0</v>
      </c>
      <c r="CT36" s="45">
        <f t="shared" si="52"/>
        <v>0</v>
      </c>
      <c r="CU36" s="45">
        <f t="shared" si="53"/>
        <v>0</v>
      </c>
      <c r="CV36" s="45">
        <f t="shared" si="54"/>
        <v>0</v>
      </c>
      <c r="CW36" s="45">
        <f t="shared" si="55"/>
        <v>0</v>
      </c>
      <c r="CX36" s="45">
        <f t="shared" si="56"/>
        <v>0</v>
      </c>
      <c r="CY36" s="45">
        <f t="shared" si="57"/>
        <v>0</v>
      </c>
      <c r="CZ36" s="45">
        <f t="shared" si="58"/>
        <v>0</v>
      </c>
      <c r="DA36" s="45">
        <f t="shared" si="59"/>
        <v>0</v>
      </c>
      <c r="DB36" s="45">
        <f t="shared" si="60"/>
        <v>0</v>
      </c>
      <c r="DC36" s="45">
        <f t="shared" si="61"/>
        <v>0</v>
      </c>
      <c r="DD36" s="45">
        <f t="shared" si="62"/>
        <v>0</v>
      </c>
      <c r="DE36" s="45">
        <f t="shared" si="63"/>
        <v>0</v>
      </c>
      <c r="DF36" s="45">
        <f t="shared" si="64"/>
        <v>0</v>
      </c>
      <c r="DG36" s="45">
        <f t="shared" si="65"/>
        <v>0</v>
      </c>
      <c r="DH36" s="45">
        <f t="shared" si="66"/>
        <v>0</v>
      </c>
      <c r="DI36" s="45">
        <f t="shared" si="67"/>
        <v>0</v>
      </c>
      <c r="DJ36" s="45">
        <f t="shared" si="68"/>
        <v>0</v>
      </c>
      <c r="DK36" s="45">
        <f t="shared" si="69"/>
        <v>0</v>
      </c>
      <c r="DL36" s="45">
        <f t="shared" si="70"/>
        <v>0</v>
      </c>
      <c r="DM36" s="45">
        <f t="shared" si="71"/>
        <v>0</v>
      </c>
      <c r="DN36" s="45">
        <f t="shared" si="72"/>
        <v>0</v>
      </c>
      <c r="DO36" s="45">
        <f t="shared" si="73"/>
        <v>0</v>
      </c>
      <c r="DP36" s="45">
        <f t="shared" si="74"/>
        <v>0</v>
      </c>
      <c r="DQ36" s="45">
        <f t="shared" si="75"/>
        <v>0</v>
      </c>
    </row>
    <row r="37" spans="1:143">
      <c r="A37" s="269">
        <v>36</v>
      </c>
      <c r="B37" s="400">
        <f t="shared" si="78"/>
        <v>1</v>
      </c>
      <c r="C37" s="401">
        <f>B37+COUNTIF(B$2:$B37,B37)-1</f>
        <v>36</v>
      </c>
      <c r="D37" s="402" t="str">
        <f>Tables!AI37</f>
        <v>Cambodia</v>
      </c>
      <c r="E37" s="403">
        <f t="shared" si="79"/>
        <v>0</v>
      </c>
      <c r="F37" s="47">
        <f>SUMIFS('Portfolio Allocation'!C$10:C$109,'Portfolio Allocation'!$A$10:$A$109,'Graph Tables'!$D37)</f>
        <v>0</v>
      </c>
      <c r="G37" s="47">
        <f>SUMIFS('Portfolio Allocation'!D$10:D$109,'Portfolio Allocation'!$A$10:$A$109,'Graph Tables'!$D37)</f>
        <v>0</v>
      </c>
      <c r="H37" s="47">
        <f>SUMIFS('Portfolio Allocation'!E$10:E$109,'Portfolio Allocation'!$A$10:$A$109,'Graph Tables'!$D37)</f>
        <v>0</v>
      </c>
      <c r="I37" s="47">
        <f>SUMIFS('Portfolio Allocation'!F$10:F$109,'Portfolio Allocation'!$A$10:$A$109,'Graph Tables'!$D37)</f>
        <v>0</v>
      </c>
      <c r="J37" s="47">
        <f>SUMIFS('Portfolio Allocation'!G$10:G$109,'Portfolio Allocation'!$A$10:$A$109,'Graph Tables'!$D37)</f>
        <v>0</v>
      </c>
      <c r="K37" s="47">
        <f>SUMIFS('Portfolio Allocation'!H$10:H$109,'Portfolio Allocation'!$A$10:$A$109,'Graph Tables'!$D37)</f>
        <v>0</v>
      </c>
      <c r="L37" s="47">
        <f>SUMIFS('Portfolio Allocation'!I$10:I$109,'Portfolio Allocation'!$A$10:$A$109,'Graph Tables'!$D37)</f>
        <v>0</v>
      </c>
      <c r="M37" s="47">
        <f>SUMIFS('Portfolio Allocation'!J$10:J$109,'Portfolio Allocation'!$A$10:$A$109,'Graph Tables'!$D37)</f>
        <v>0</v>
      </c>
      <c r="N37" s="47">
        <f>SUMIFS('Portfolio Allocation'!K$10:K$109,'Portfolio Allocation'!$A$10:$A$109,'Graph Tables'!$D37)</f>
        <v>0</v>
      </c>
      <c r="O37" s="47">
        <f>SUMIFS('Portfolio Allocation'!L$10:L$109,'Portfolio Allocation'!$A$10:$A$109,'Graph Tables'!$D37)</f>
        <v>0</v>
      </c>
      <c r="P37" s="47">
        <f>SUMIFS('Portfolio Allocation'!M$10:M$109,'Portfolio Allocation'!$A$10:$A$109,'Graph Tables'!$D37)</f>
        <v>0</v>
      </c>
      <c r="Q37" s="47">
        <f>SUMIFS('Portfolio Allocation'!N$10:N$109,'Portfolio Allocation'!$A$10:$A$109,'Graph Tables'!$D37)</f>
        <v>0</v>
      </c>
      <c r="R37" s="47">
        <f>SUMIFS('Portfolio Allocation'!O$10:O$109,'Portfolio Allocation'!$A$10:$A$109,'Graph Tables'!$D37)</f>
        <v>0</v>
      </c>
      <c r="S37" s="47">
        <f>SUMIFS('Portfolio Allocation'!P$10:P$109,'Portfolio Allocation'!$A$10:$A$109,'Graph Tables'!$D37)</f>
        <v>0</v>
      </c>
      <c r="T37" s="47">
        <f>SUMIFS('Portfolio Allocation'!Q$10:Q$109,'Portfolio Allocation'!$A$10:$A$109,'Graph Tables'!$D37)</f>
        <v>0</v>
      </c>
      <c r="U37" s="47">
        <f>SUMIFS('Portfolio Allocation'!R$10:R$109,'Portfolio Allocation'!$A$10:$A$109,'Graph Tables'!$D37)</f>
        <v>0</v>
      </c>
      <c r="V37" s="47">
        <f>SUMIFS('Portfolio Allocation'!S$10:S$109,'Portfolio Allocation'!$A$10:$A$109,'Graph Tables'!$D37)</f>
        <v>0</v>
      </c>
      <c r="W37" s="47">
        <f>SUMIFS('Portfolio Allocation'!T$10:T$109,'Portfolio Allocation'!$A$10:$A$109,'Graph Tables'!$D37)</f>
        <v>0</v>
      </c>
      <c r="X37" s="47">
        <f>SUMIFS('Portfolio Allocation'!U$10:U$109,'Portfolio Allocation'!$A$10:$A$109,'Graph Tables'!$D37)</f>
        <v>0</v>
      </c>
      <c r="Y37" s="47">
        <f>SUMIFS('Portfolio Allocation'!V$10:V$109,'Portfolio Allocation'!$A$10:$A$109,'Graph Tables'!$D37)</f>
        <v>0</v>
      </c>
      <c r="Z37" s="47">
        <f>SUMIFS('Portfolio Allocation'!W$10:W$109,'Portfolio Allocation'!$A$10:$A$109,'Graph Tables'!$D37)</f>
        <v>0</v>
      </c>
      <c r="AA37" s="47">
        <f>SUMIFS('Portfolio Allocation'!X$10:X$109,'Portfolio Allocation'!$A$10:$A$109,'Graph Tables'!$D37)</f>
        <v>0</v>
      </c>
      <c r="AB37" s="47">
        <f>SUMIFS('Portfolio Allocation'!Y$10:Y$109,'Portfolio Allocation'!$A$10:$A$109,'Graph Tables'!$D37)</f>
        <v>0</v>
      </c>
      <c r="AC37" s="47">
        <f>SUMIFS('Portfolio Allocation'!Z$10:Z$109,'Portfolio Allocation'!$A$10:$A$109,'Graph Tables'!$D37)</f>
        <v>0</v>
      </c>
      <c r="AD37" s="47"/>
      <c r="AE37" s="49">
        <v>36</v>
      </c>
      <c r="AF37" t="str">
        <f t="shared" si="125"/>
        <v xml:space="preserve"> </v>
      </c>
      <c r="AG37" s="45">
        <f t="shared" si="96"/>
        <v>0</v>
      </c>
      <c r="AH37" s="47"/>
      <c r="AI37" s="269">
        <f t="shared" si="81"/>
        <v>1</v>
      </c>
      <c r="AJ37" s="269">
        <f>AI37+COUNTIF(AI$2:$AI37,AI37)-1</f>
        <v>36</v>
      </c>
      <c r="AK37" s="271" t="str">
        <f t="shared" si="2"/>
        <v>Cambodia</v>
      </c>
      <c r="AL37" s="71">
        <f t="shared" si="82"/>
        <v>0</v>
      </c>
      <c r="AM37" s="45">
        <f t="shared" si="3"/>
        <v>0</v>
      </c>
      <c r="AN37" s="45">
        <f t="shared" si="4"/>
        <v>0</v>
      </c>
      <c r="AO37" s="45">
        <f t="shared" si="5"/>
        <v>0</v>
      </c>
      <c r="AP37" s="45">
        <f t="shared" si="6"/>
        <v>0</v>
      </c>
      <c r="AQ37" s="45">
        <f t="shared" si="7"/>
        <v>0</v>
      </c>
      <c r="AR37" s="45">
        <f t="shared" si="8"/>
        <v>0</v>
      </c>
      <c r="AS37" s="45">
        <f t="shared" si="9"/>
        <v>0</v>
      </c>
      <c r="AT37" s="45">
        <f t="shared" si="10"/>
        <v>0</v>
      </c>
      <c r="AU37" s="45">
        <f t="shared" si="11"/>
        <v>0</v>
      </c>
      <c r="AV37" s="45">
        <f t="shared" si="12"/>
        <v>0</v>
      </c>
      <c r="AW37" s="45">
        <f t="shared" si="13"/>
        <v>0</v>
      </c>
      <c r="AX37" s="45">
        <f t="shared" si="14"/>
        <v>0</v>
      </c>
      <c r="AY37" s="45">
        <f t="shared" si="15"/>
        <v>0</v>
      </c>
      <c r="AZ37" s="45">
        <f t="shared" si="16"/>
        <v>0</v>
      </c>
      <c r="BA37" s="45">
        <f t="shared" si="17"/>
        <v>0</v>
      </c>
      <c r="BB37" s="45">
        <f t="shared" si="18"/>
        <v>0</v>
      </c>
      <c r="BC37" s="45">
        <f t="shared" si="19"/>
        <v>0</v>
      </c>
      <c r="BD37" s="45">
        <f t="shared" si="20"/>
        <v>0</v>
      </c>
      <c r="BE37" s="45">
        <f t="shared" si="21"/>
        <v>0</v>
      </c>
      <c r="BF37" s="45">
        <f t="shared" si="22"/>
        <v>0</v>
      </c>
      <c r="BG37" s="45">
        <f t="shared" si="23"/>
        <v>0</v>
      </c>
      <c r="BH37" s="45">
        <f t="shared" si="24"/>
        <v>0</v>
      </c>
      <c r="BI37" s="45">
        <f t="shared" si="25"/>
        <v>0</v>
      </c>
      <c r="BJ37" s="45">
        <f t="shared" si="26"/>
        <v>0</v>
      </c>
      <c r="BK37" s="45"/>
      <c r="BL37" s="49">
        <v>36</v>
      </c>
      <c r="BM37">
        <f t="shared" si="126"/>
        <v>0</v>
      </c>
      <c r="BN37" s="45">
        <f t="shared" si="97"/>
        <v>0</v>
      </c>
      <c r="BO37" s="45">
        <f t="shared" si="101"/>
        <v>0</v>
      </c>
      <c r="BP37" s="45">
        <f t="shared" si="102"/>
        <v>0</v>
      </c>
      <c r="BQ37" s="45">
        <f t="shared" si="103"/>
        <v>0</v>
      </c>
      <c r="BR37" s="45">
        <f t="shared" si="104"/>
        <v>0</v>
      </c>
      <c r="BS37" s="45">
        <f t="shared" si="105"/>
        <v>0</v>
      </c>
      <c r="BT37" s="45">
        <f t="shared" si="106"/>
        <v>0</v>
      </c>
      <c r="BU37" s="45">
        <f t="shared" si="107"/>
        <v>0</v>
      </c>
      <c r="BV37" s="45">
        <f t="shared" si="108"/>
        <v>0</v>
      </c>
      <c r="BW37" s="45">
        <f t="shared" si="109"/>
        <v>0</v>
      </c>
      <c r="BX37" s="45">
        <f t="shared" si="110"/>
        <v>0</v>
      </c>
      <c r="BY37" s="45">
        <f t="shared" si="111"/>
        <v>0</v>
      </c>
      <c r="BZ37" s="45">
        <f t="shared" si="112"/>
        <v>0</v>
      </c>
      <c r="CA37" s="45">
        <f t="shared" si="113"/>
        <v>0</v>
      </c>
      <c r="CB37" s="45">
        <f t="shared" si="114"/>
        <v>0</v>
      </c>
      <c r="CC37" s="45">
        <f t="shared" si="115"/>
        <v>0</v>
      </c>
      <c r="CD37" s="45">
        <f t="shared" si="116"/>
        <v>0</v>
      </c>
      <c r="CE37" s="45">
        <f t="shared" si="117"/>
        <v>0</v>
      </c>
      <c r="CF37" s="45">
        <f t="shared" si="118"/>
        <v>0</v>
      </c>
      <c r="CG37" s="45">
        <f t="shared" si="119"/>
        <v>0</v>
      </c>
      <c r="CH37" s="45">
        <f t="shared" si="120"/>
        <v>0</v>
      </c>
      <c r="CI37" s="45">
        <f t="shared" si="121"/>
        <v>0</v>
      </c>
      <c r="CJ37" s="45">
        <f t="shared" si="122"/>
        <v>0</v>
      </c>
      <c r="CK37" s="45">
        <f t="shared" si="123"/>
        <v>0</v>
      </c>
      <c r="CL37" s="45">
        <f t="shared" si="124"/>
        <v>0</v>
      </c>
      <c r="CM37" s="45"/>
      <c r="CN37" s="274">
        <f t="shared" si="84"/>
        <v>0</v>
      </c>
      <c r="CO37" s="274">
        <v>36</v>
      </c>
      <c r="CP37" s="269">
        <f t="shared" si="85"/>
        <v>1</v>
      </c>
      <c r="CQ37" s="269">
        <f>CP37+COUNTIF($CP$2:CP37,CP37)-1</f>
        <v>36</v>
      </c>
      <c r="CR37" s="271" t="str">
        <f t="shared" si="51"/>
        <v>Cambodia</v>
      </c>
      <c r="CS37" s="71">
        <f t="shared" si="86"/>
        <v>0</v>
      </c>
      <c r="CT37" s="45">
        <f t="shared" si="52"/>
        <v>0</v>
      </c>
      <c r="CU37" s="45">
        <f t="shared" si="53"/>
        <v>0</v>
      </c>
      <c r="CV37" s="45">
        <f t="shared" si="54"/>
        <v>0</v>
      </c>
      <c r="CW37" s="45">
        <f t="shared" si="55"/>
        <v>0</v>
      </c>
      <c r="CX37" s="45">
        <f t="shared" si="56"/>
        <v>0</v>
      </c>
      <c r="CY37" s="45">
        <f t="shared" si="57"/>
        <v>0</v>
      </c>
      <c r="CZ37" s="45">
        <f t="shared" si="58"/>
        <v>0</v>
      </c>
      <c r="DA37" s="45">
        <f t="shared" si="59"/>
        <v>0</v>
      </c>
      <c r="DB37" s="45">
        <f t="shared" si="60"/>
        <v>0</v>
      </c>
      <c r="DC37" s="45">
        <f t="shared" si="61"/>
        <v>0</v>
      </c>
      <c r="DD37" s="45">
        <f t="shared" si="62"/>
        <v>0</v>
      </c>
      <c r="DE37" s="45">
        <f t="shared" si="63"/>
        <v>0</v>
      </c>
      <c r="DF37" s="45">
        <f t="shared" si="64"/>
        <v>0</v>
      </c>
      <c r="DG37" s="45">
        <f t="shared" si="65"/>
        <v>0</v>
      </c>
      <c r="DH37" s="45">
        <f t="shared" si="66"/>
        <v>0</v>
      </c>
      <c r="DI37" s="45">
        <f t="shared" si="67"/>
        <v>0</v>
      </c>
      <c r="DJ37" s="45">
        <f t="shared" si="68"/>
        <v>0</v>
      </c>
      <c r="DK37" s="45">
        <f t="shared" si="69"/>
        <v>0</v>
      </c>
      <c r="DL37" s="45">
        <f t="shared" si="70"/>
        <v>0</v>
      </c>
      <c r="DM37" s="45">
        <f t="shared" si="71"/>
        <v>0</v>
      </c>
      <c r="DN37" s="45">
        <f t="shared" si="72"/>
        <v>0</v>
      </c>
      <c r="DO37" s="45">
        <f t="shared" si="73"/>
        <v>0</v>
      </c>
      <c r="DP37" s="45">
        <f t="shared" si="74"/>
        <v>0</v>
      </c>
      <c r="DQ37" s="45">
        <f t="shared" si="75"/>
        <v>0</v>
      </c>
    </row>
    <row r="38" spans="1:143">
      <c r="A38" s="269">
        <v>37</v>
      </c>
      <c r="B38" s="400">
        <f t="shared" si="78"/>
        <v>1</v>
      </c>
      <c r="C38" s="401">
        <f>B38+COUNTIF(B$2:$B38,B38)-1</f>
        <v>37</v>
      </c>
      <c r="D38" s="402" t="str">
        <f>Tables!AI38</f>
        <v>Cameroon</v>
      </c>
      <c r="E38" s="403">
        <f t="shared" si="79"/>
        <v>0</v>
      </c>
      <c r="F38" s="47">
        <f>SUMIFS('Portfolio Allocation'!C$10:C$109,'Portfolio Allocation'!$A$10:$A$109,'Graph Tables'!$D38)</f>
        <v>0</v>
      </c>
      <c r="G38" s="47">
        <f>SUMIFS('Portfolio Allocation'!D$10:D$109,'Portfolio Allocation'!$A$10:$A$109,'Graph Tables'!$D38)</f>
        <v>0</v>
      </c>
      <c r="H38" s="47">
        <f>SUMIFS('Portfolio Allocation'!E$10:E$109,'Portfolio Allocation'!$A$10:$A$109,'Graph Tables'!$D38)</f>
        <v>0</v>
      </c>
      <c r="I38" s="47">
        <f>SUMIFS('Portfolio Allocation'!F$10:F$109,'Portfolio Allocation'!$A$10:$A$109,'Graph Tables'!$D38)</f>
        <v>0</v>
      </c>
      <c r="J38" s="47">
        <f>SUMIFS('Portfolio Allocation'!G$10:G$109,'Portfolio Allocation'!$A$10:$A$109,'Graph Tables'!$D38)</f>
        <v>0</v>
      </c>
      <c r="K38" s="47">
        <f>SUMIFS('Portfolio Allocation'!H$10:H$109,'Portfolio Allocation'!$A$10:$A$109,'Graph Tables'!$D38)</f>
        <v>0</v>
      </c>
      <c r="L38" s="47">
        <f>SUMIFS('Portfolio Allocation'!I$10:I$109,'Portfolio Allocation'!$A$10:$A$109,'Graph Tables'!$D38)</f>
        <v>0</v>
      </c>
      <c r="M38" s="47">
        <f>SUMIFS('Portfolio Allocation'!J$10:J$109,'Portfolio Allocation'!$A$10:$A$109,'Graph Tables'!$D38)</f>
        <v>0</v>
      </c>
      <c r="N38" s="47">
        <f>SUMIFS('Portfolio Allocation'!K$10:K$109,'Portfolio Allocation'!$A$10:$A$109,'Graph Tables'!$D38)</f>
        <v>0</v>
      </c>
      <c r="O38" s="47">
        <f>SUMIFS('Portfolio Allocation'!L$10:L$109,'Portfolio Allocation'!$A$10:$A$109,'Graph Tables'!$D38)</f>
        <v>0</v>
      </c>
      <c r="P38" s="47">
        <f>SUMIFS('Portfolio Allocation'!M$10:M$109,'Portfolio Allocation'!$A$10:$A$109,'Graph Tables'!$D38)</f>
        <v>0</v>
      </c>
      <c r="Q38" s="47">
        <f>SUMIFS('Portfolio Allocation'!N$10:N$109,'Portfolio Allocation'!$A$10:$A$109,'Graph Tables'!$D38)</f>
        <v>0</v>
      </c>
      <c r="R38" s="47">
        <f>SUMIFS('Portfolio Allocation'!O$10:O$109,'Portfolio Allocation'!$A$10:$A$109,'Graph Tables'!$D38)</f>
        <v>0</v>
      </c>
      <c r="S38" s="47">
        <f>SUMIFS('Portfolio Allocation'!P$10:P$109,'Portfolio Allocation'!$A$10:$A$109,'Graph Tables'!$D38)</f>
        <v>0</v>
      </c>
      <c r="T38" s="47">
        <f>SUMIFS('Portfolio Allocation'!Q$10:Q$109,'Portfolio Allocation'!$A$10:$A$109,'Graph Tables'!$D38)</f>
        <v>0</v>
      </c>
      <c r="U38" s="47">
        <f>SUMIFS('Portfolio Allocation'!R$10:R$109,'Portfolio Allocation'!$A$10:$A$109,'Graph Tables'!$D38)</f>
        <v>0</v>
      </c>
      <c r="V38" s="47">
        <f>SUMIFS('Portfolio Allocation'!S$10:S$109,'Portfolio Allocation'!$A$10:$A$109,'Graph Tables'!$D38)</f>
        <v>0</v>
      </c>
      <c r="W38" s="47">
        <f>SUMIFS('Portfolio Allocation'!T$10:T$109,'Portfolio Allocation'!$A$10:$A$109,'Graph Tables'!$D38)</f>
        <v>0</v>
      </c>
      <c r="X38" s="47">
        <f>SUMIFS('Portfolio Allocation'!U$10:U$109,'Portfolio Allocation'!$A$10:$A$109,'Graph Tables'!$D38)</f>
        <v>0</v>
      </c>
      <c r="Y38" s="47">
        <f>SUMIFS('Portfolio Allocation'!V$10:V$109,'Portfolio Allocation'!$A$10:$A$109,'Graph Tables'!$D38)</f>
        <v>0</v>
      </c>
      <c r="Z38" s="47">
        <f>SUMIFS('Portfolio Allocation'!W$10:W$109,'Portfolio Allocation'!$A$10:$A$109,'Graph Tables'!$D38)</f>
        <v>0</v>
      </c>
      <c r="AA38" s="47">
        <f>SUMIFS('Portfolio Allocation'!X$10:X$109,'Portfolio Allocation'!$A$10:$A$109,'Graph Tables'!$D38)</f>
        <v>0</v>
      </c>
      <c r="AB38" s="47">
        <f>SUMIFS('Portfolio Allocation'!Y$10:Y$109,'Portfolio Allocation'!$A$10:$A$109,'Graph Tables'!$D38)</f>
        <v>0</v>
      </c>
      <c r="AC38" s="47">
        <f>SUMIFS('Portfolio Allocation'!Z$10:Z$109,'Portfolio Allocation'!$A$10:$A$109,'Graph Tables'!$D38)</f>
        <v>0</v>
      </c>
      <c r="AD38" s="47"/>
      <c r="AE38" s="49">
        <v>37</v>
      </c>
      <c r="AF38" t="str">
        <f t="shared" si="125"/>
        <v xml:space="preserve"> </v>
      </c>
      <c r="AG38" s="45">
        <f t="shared" si="96"/>
        <v>0</v>
      </c>
      <c r="AH38" s="47"/>
      <c r="AI38" s="269">
        <f t="shared" si="81"/>
        <v>1</v>
      </c>
      <c r="AJ38" s="269">
        <f>AI38+COUNTIF(AI$2:$AI38,AI38)-1</f>
        <v>37</v>
      </c>
      <c r="AK38" s="271" t="str">
        <f t="shared" si="2"/>
        <v>Cameroon</v>
      </c>
      <c r="AL38" s="71">
        <f t="shared" si="82"/>
        <v>0</v>
      </c>
      <c r="AM38" s="45">
        <f t="shared" si="3"/>
        <v>0</v>
      </c>
      <c r="AN38" s="45">
        <f t="shared" si="4"/>
        <v>0</v>
      </c>
      <c r="AO38" s="45">
        <f t="shared" si="5"/>
        <v>0</v>
      </c>
      <c r="AP38" s="45">
        <f t="shared" si="6"/>
        <v>0</v>
      </c>
      <c r="AQ38" s="45">
        <f t="shared" si="7"/>
        <v>0</v>
      </c>
      <c r="AR38" s="45">
        <f t="shared" si="8"/>
        <v>0</v>
      </c>
      <c r="AS38" s="45">
        <f t="shared" si="9"/>
        <v>0</v>
      </c>
      <c r="AT38" s="45">
        <f t="shared" si="10"/>
        <v>0</v>
      </c>
      <c r="AU38" s="45">
        <f t="shared" si="11"/>
        <v>0</v>
      </c>
      <c r="AV38" s="45">
        <f t="shared" si="12"/>
        <v>0</v>
      </c>
      <c r="AW38" s="45">
        <f t="shared" si="13"/>
        <v>0</v>
      </c>
      <c r="AX38" s="45">
        <f t="shared" si="14"/>
        <v>0</v>
      </c>
      <c r="AY38" s="45">
        <f t="shared" si="15"/>
        <v>0</v>
      </c>
      <c r="AZ38" s="45">
        <f t="shared" si="16"/>
        <v>0</v>
      </c>
      <c r="BA38" s="45">
        <f t="shared" si="17"/>
        <v>0</v>
      </c>
      <c r="BB38" s="45">
        <f t="shared" si="18"/>
        <v>0</v>
      </c>
      <c r="BC38" s="45">
        <f t="shared" si="19"/>
        <v>0</v>
      </c>
      <c r="BD38" s="45">
        <f t="shared" si="20"/>
        <v>0</v>
      </c>
      <c r="BE38" s="45">
        <f t="shared" si="21"/>
        <v>0</v>
      </c>
      <c r="BF38" s="45">
        <f t="shared" si="22"/>
        <v>0</v>
      </c>
      <c r="BG38" s="45">
        <f t="shared" si="23"/>
        <v>0</v>
      </c>
      <c r="BH38" s="45">
        <f t="shared" si="24"/>
        <v>0</v>
      </c>
      <c r="BI38" s="45">
        <f t="shared" si="25"/>
        <v>0</v>
      </c>
      <c r="BJ38" s="45">
        <f t="shared" si="26"/>
        <v>0</v>
      </c>
      <c r="BK38" s="45"/>
      <c r="BL38" s="49">
        <v>37</v>
      </c>
      <c r="BM38">
        <f t="shared" si="126"/>
        <v>0</v>
      </c>
      <c r="BN38" s="45">
        <f t="shared" si="97"/>
        <v>0</v>
      </c>
      <c r="BO38" s="45">
        <f t="shared" si="101"/>
        <v>0</v>
      </c>
      <c r="BP38" s="45">
        <f t="shared" si="102"/>
        <v>0</v>
      </c>
      <c r="BQ38" s="45">
        <f t="shared" si="103"/>
        <v>0</v>
      </c>
      <c r="BR38" s="45">
        <f t="shared" si="104"/>
        <v>0</v>
      </c>
      <c r="BS38" s="45">
        <f t="shared" si="105"/>
        <v>0</v>
      </c>
      <c r="BT38" s="45">
        <f t="shared" si="106"/>
        <v>0</v>
      </c>
      <c r="BU38" s="45">
        <f t="shared" si="107"/>
        <v>0</v>
      </c>
      <c r="BV38" s="45">
        <f t="shared" si="108"/>
        <v>0</v>
      </c>
      <c r="BW38" s="45">
        <f t="shared" si="109"/>
        <v>0</v>
      </c>
      <c r="BX38" s="45">
        <f t="shared" si="110"/>
        <v>0</v>
      </c>
      <c r="BY38" s="45">
        <f t="shared" si="111"/>
        <v>0</v>
      </c>
      <c r="BZ38" s="45">
        <f t="shared" si="112"/>
        <v>0</v>
      </c>
      <c r="CA38" s="45">
        <f t="shared" si="113"/>
        <v>0</v>
      </c>
      <c r="CB38" s="45">
        <f t="shared" si="114"/>
        <v>0</v>
      </c>
      <c r="CC38" s="45">
        <f t="shared" si="115"/>
        <v>0</v>
      </c>
      <c r="CD38" s="45">
        <f t="shared" si="116"/>
        <v>0</v>
      </c>
      <c r="CE38" s="45">
        <f t="shared" si="117"/>
        <v>0</v>
      </c>
      <c r="CF38" s="45">
        <f t="shared" si="118"/>
        <v>0</v>
      </c>
      <c r="CG38" s="45">
        <f t="shared" si="119"/>
        <v>0</v>
      </c>
      <c r="CH38" s="45">
        <f t="shared" si="120"/>
        <v>0</v>
      </c>
      <c r="CI38" s="45">
        <f t="shared" si="121"/>
        <v>0</v>
      </c>
      <c r="CJ38" s="45">
        <f t="shared" si="122"/>
        <v>0</v>
      </c>
      <c r="CK38" s="45">
        <f t="shared" si="123"/>
        <v>0</v>
      </c>
      <c r="CL38" s="45">
        <f t="shared" si="124"/>
        <v>0</v>
      </c>
      <c r="CM38" s="45"/>
      <c r="CN38" s="274">
        <f t="shared" si="84"/>
        <v>0</v>
      </c>
      <c r="CO38" s="274">
        <v>37</v>
      </c>
      <c r="CP38" s="269">
        <f t="shared" si="85"/>
        <v>1</v>
      </c>
      <c r="CQ38" s="269">
        <f>CP38+COUNTIF($CP$2:CP38,CP38)-1</f>
        <v>37</v>
      </c>
      <c r="CR38" s="271" t="str">
        <f t="shared" si="51"/>
        <v>Cameroon</v>
      </c>
      <c r="CS38" s="71">
        <f t="shared" si="86"/>
        <v>0</v>
      </c>
      <c r="CT38" s="45">
        <f t="shared" si="52"/>
        <v>0</v>
      </c>
      <c r="CU38" s="45">
        <f t="shared" si="53"/>
        <v>0</v>
      </c>
      <c r="CV38" s="45">
        <f t="shared" si="54"/>
        <v>0</v>
      </c>
      <c r="CW38" s="45">
        <f t="shared" si="55"/>
        <v>0</v>
      </c>
      <c r="CX38" s="45">
        <f t="shared" si="56"/>
        <v>0</v>
      </c>
      <c r="CY38" s="45">
        <f t="shared" si="57"/>
        <v>0</v>
      </c>
      <c r="CZ38" s="45">
        <f t="shared" si="58"/>
        <v>0</v>
      </c>
      <c r="DA38" s="45">
        <f t="shared" si="59"/>
        <v>0</v>
      </c>
      <c r="DB38" s="45">
        <f t="shared" si="60"/>
        <v>0</v>
      </c>
      <c r="DC38" s="45">
        <f t="shared" si="61"/>
        <v>0</v>
      </c>
      <c r="DD38" s="45">
        <f t="shared" si="62"/>
        <v>0</v>
      </c>
      <c r="DE38" s="45">
        <f t="shared" si="63"/>
        <v>0</v>
      </c>
      <c r="DF38" s="45">
        <f t="shared" si="64"/>
        <v>0</v>
      </c>
      <c r="DG38" s="45">
        <f t="shared" si="65"/>
        <v>0</v>
      </c>
      <c r="DH38" s="45">
        <f t="shared" si="66"/>
        <v>0</v>
      </c>
      <c r="DI38" s="45">
        <f t="shared" si="67"/>
        <v>0</v>
      </c>
      <c r="DJ38" s="45">
        <f t="shared" si="68"/>
        <v>0</v>
      </c>
      <c r="DK38" s="45">
        <f t="shared" si="69"/>
        <v>0</v>
      </c>
      <c r="DL38" s="45">
        <f t="shared" si="70"/>
        <v>0</v>
      </c>
      <c r="DM38" s="45">
        <f t="shared" si="71"/>
        <v>0</v>
      </c>
      <c r="DN38" s="45">
        <f t="shared" si="72"/>
        <v>0</v>
      </c>
      <c r="DO38" s="45">
        <f t="shared" si="73"/>
        <v>0</v>
      </c>
      <c r="DP38" s="45">
        <f t="shared" si="74"/>
        <v>0</v>
      </c>
      <c r="DQ38" s="45">
        <f t="shared" si="75"/>
        <v>0</v>
      </c>
    </row>
    <row r="39" spans="1:143">
      <c r="A39" s="269">
        <v>38</v>
      </c>
      <c r="B39" s="400">
        <f t="shared" si="78"/>
        <v>1</v>
      </c>
      <c r="C39" s="401">
        <f>B39+COUNTIF(B$2:$B39,B39)-1</f>
        <v>38</v>
      </c>
      <c r="D39" s="402" t="str">
        <f>Tables!AI39</f>
        <v>Canada</v>
      </c>
      <c r="E39" s="403">
        <f t="shared" si="79"/>
        <v>0</v>
      </c>
      <c r="F39" s="47">
        <f>SUMIFS('Portfolio Allocation'!C$10:C$109,'Portfolio Allocation'!$A$10:$A$109,'Graph Tables'!$D39)</f>
        <v>0</v>
      </c>
      <c r="G39" s="47">
        <f>SUMIFS('Portfolio Allocation'!D$10:D$109,'Portfolio Allocation'!$A$10:$A$109,'Graph Tables'!$D39)</f>
        <v>0</v>
      </c>
      <c r="H39" s="47">
        <f>SUMIFS('Portfolio Allocation'!E$10:E$109,'Portfolio Allocation'!$A$10:$A$109,'Graph Tables'!$D39)</f>
        <v>0</v>
      </c>
      <c r="I39" s="47">
        <f>SUMIFS('Portfolio Allocation'!F$10:F$109,'Portfolio Allocation'!$A$10:$A$109,'Graph Tables'!$D39)</f>
        <v>0</v>
      </c>
      <c r="J39" s="47">
        <f>SUMIFS('Portfolio Allocation'!G$10:G$109,'Portfolio Allocation'!$A$10:$A$109,'Graph Tables'!$D39)</f>
        <v>0</v>
      </c>
      <c r="K39" s="47">
        <f>SUMIFS('Portfolio Allocation'!H$10:H$109,'Portfolio Allocation'!$A$10:$A$109,'Graph Tables'!$D39)</f>
        <v>0</v>
      </c>
      <c r="L39" s="47">
        <f>SUMIFS('Portfolio Allocation'!I$10:I$109,'Portfolio Allocation'!$A$10:$A$109,'Graph Tables'!$D39)</f>
        <v>0</v>
      </c>
      <c r="M39" s="47">
        <f>SUMIFS('Portfolio Allocation'!J$10:J$109,'Portfolio Allocation'!$A$10:$A$109,'Graph Tables'!$D39)</f>
        <v>0</v>
      </c>
      <c r="N39" s="47">
        <f>SUMIFS('Portfolio Allocation'!K$10:K$109,'Portfolio Allocation'!$A$10:$A$109,'Graph Tables'!$D39)</f>
        <v>0</v>
      </c>
      <c r="O39" s="47">
        <f>SUMIFS('Portfolio Allocation'!L$10:L$109,'Portfolio Allocation'!$A$10:$A$109,'Graph Tables'!$D39)</f>
        <v>0</v>
      </c>
      <c r="P39" s="47">
        <f>SUMIFS('Portfolio Allocation'!M$10:M$109,'Portfolio Allocation'!$A$10:$A$109,'Graph Tables'!$D39)</f>
        <v>0</v>
      </c>
      <c r="Q39" s="47">
        <f>SUMIFS('Portfolio Allocation'!N$10:N$109,'Portfolio Allocation'!$A$10:$A$109,'Graph Tables'!$D39)</f>
        <v>0</v>
      </c>
      <c r="R39" s="47">
        <f>SUMIFS('Portfolio Allocation'!O$10:O$109,'Portfolio Allocation'!$A$10:$A$109,'Graph Tables'!$D39)</f>
        <v>0</v>
      </c>
      <c r="S39" s="47">
        <f>SUMIFS('Portfolio Allocation'!P$10:P$109,'Portfolio Allocation'!$A$10:$A$109,'Graph Tables'!$D39)</f>
        <v>0</v>
      </c>
      <c r="T39" s="47">
        <f>SUMIFS('Portfolio Allocation'!Q$10:Q$109,'Portfolio Allocation'!$A$10:$A$109,'Graph Tables'!$D39)</f>
        <v>0</v>
      </c>
      <c r="U39" s="47">
        <f>SUMIFS('Portfolio Allocation'!R$10:R$109,'Portfolio Allocation'!$A$10:$A$109,'Graph Tables'!$D39)</f>
        <v>0</v>
      </c>
      <c r="V39" s="47">
        <f>SUMIFS('Portfolio Allocation'!S$10:S$109,'Portfolio Allocation'!$A$10:$A$109,'Graph Tables'!$D39)</f>
        <v>0</v>
      </c>
      <c r="W39" s="47">
        <f>SUMIFS('Portfolio Allocation'!T$10:T$109,'Portfolio Allocation'!$A$10:$A$109,'Graph Tables'!$D39)</f>
        <v>0</v>
      </c>
      <c r="X39" s="47">
        <f>SUMIFS('Portfolio Allocation'!U$10:U$109,'Portfolio Allocation'!$A$10:$A$109,'Graph Tables'!$D39)</f>
        <v>0</v>
      </c>
      <c r="Y39" s="47">
        <f>SUMIFS('Portfolio Allocation'!V$10:V$109,'Portfolio Allocation'!$A$10:$A$109,'Graph Tables'!$D39)</f>
        <v>0</v>
      </c>
      <c r="Z39" s="47">
        <f>SUMIFS('Portfolio Allocation'!W$10:W$109,'Portfolio Allocation'!$A$10:$A$109,'Graph Tables'!$D39)</f>
        <v>0</v>
      </c>
      <c r="AA39" s="47">
        <f>SUMIFS('Portfolio Allocation'!X$10:X$109,'Portfolio Allocation'!$A$10:$A$109,'Graph Tables'!$D39)</f>
        <v>0</v>
      </c>
      <c r="AB39" s="47">
        <f>SUMIFS('Portfolio Allocation'!Y$10:Y$109,'Portfolio Allocation'!$A$10:$A$109,'Graph Tables'!$D39)</f>
        <v>0</v>
      </c>
      <c r="AC39" s="47">
        <f>SUMIFS('Portfolio Allocation'!Z$10:Z$109,'Portfolio Allocation'!$A$10:$A$109,'Graph Tables'!$D39)</f>
        <v>0</v>
      </c>
      <c r="AD39" s="47"/>
      <c r="AE39" s="49">
        <v>38</v>
      </c>
      <c r="AF39" t="str">
        <f t="shared" si="125"/>
        <v xml:space="preserve"> </v>
      </c>
      <c r="AG39" s="45">
        <f t="shared" si="96"/>
        <v>0</v>
      </c>
      <c r="AH39" s="47"/>
      <c r="AI39" s="269">
        <f t="shared" si="81"/>
        <v>1</v>
      </c>
      <c r="AJ39" s="269">
        <f>AI39+COUNTIF(AI$2:$AI39,AI39)-1</f>
        <v>38</v>
      </c>
      <c r="AK39" s="271" t="str">
        <f t="shared" si="2"/>
        <v>Canada</v>
      </c>
      <c r="AL39" s="71">
        <f t="shared" si="82"/>
        <v>0</v>
      </c>
      <c r="AM39" s="45">
        <f t="shared" si="3"/>
        <v>0</v>
      </c>
      <c r="AN39" s="45">
        <f t="shared" si="4"/>
        <v>0</v>
      </c>
      <c r="AO39" s="45">
        <f t="shared" si="5"/>
        <v>0</v>
      </c>
      <c r="AP39" s="45">
        <f t="shared" si="6"/>
        <v>0</v>
      </c>
      <c r="AQ39" s="45">
        <f t="shared" si="7"/>
        <v>0</v>
      </c>
      <c r="AR39" s="45">
        <f t="shared" si="8"/>
        <v>0</v>
      </c>
      <c r="AS39" s="45">
        <f t="shared" si="9"/>
        <v>0</v>
      </c>
      <c r="AT39" s="45">
        <f t="shared" si="10"/>
        <v>0</v>
      </c>
      <c r="AU39" s="45">
        <f t="shared" si="11"/>
        <v>0</v>
      </c>
      <c r="AV39" s="45">
        <f t="shared" si="12"/>
        <v>0</v>
      </c>
      <c r="AW39" s="45">
        <f t="shared" si="13"/>
        <v>0</v>
      </c>
      <c r="AX39" s="45">
        <f t="shared" si="14"/>
        <v>0</v>
      </c>
      <c r="AY39" s="45">
        <f t="shared" si="15"/>
        <v>0</v>
      </c>
      <c r="AZ39" s="45">
        <f t="shared" si="16"/>
        <v>0</v>
      </c>
      <c r="BA39" s="45">
        <f t="shared" si="17"/>
        <v>0</v>
      </c>
      <c r="BB39" s="45">
        <f t="shared" si="18"/>
        <v>0</v>
      </c>
      <c r="BC39" s="45">
        <f t="shared" si="19"/>
        <v>0</v>
      </c>
      <c r="BD39" s="45">
        <f t="shared" si="20"/>
        <v>0</v>
      </c>
      <c r="BE39" s="45">
        <f t="shared" si="21"/>
        <v>0</v>
      </c>
      <c r="BF39" s="45">
        <f t="shared" si="22"/>
        <v>0</v>
      </c>
      <c r="BG39" s="45">
        <f t="shared" si="23"/>
        <v>0</v>
      </c>
      <c r="BH39" s="45">
        <f t="shared" si="24"/>
        <v>0</v>
      </c>
      <c r="BI39" s="45">
        <f t="shared" si="25"/>
        <v>0</v>
      </c>
      <c r="BJ39" s="45">
        <f t="shared" si="26"/>
        <v>0</v>
      </c>
      <c r="BK39" s="45"/>
      <c r="BL39" s="49">
        <v>38</v>
      </c>
      <c r="BM39">
        <f t="shared" si="126"/>
        <v>0</v>
      </c>
      <c r="BN39" s="45">
        <f t="shared" si="97"/>
        <v>0</v>
      </c>
      <c r="BO39" s="45">
        <f t="shared" si="101"/>
        <v>0</v>
      </c>
      <c r="BP39" s="45">
        <f t="shared" si="102"/>
        <v>0</v>
      </c>
      <c r="BQ39" s="45">
        <f t="shared" si="103"/>
        <v>0</v>
      </c>
      <c r="BR39" s="45">
        <f t="shared" si="104"/>
        <v>0</v>
      </c>
      <c r="BS39" s="45">
        <f t="shared" si="105"/>
        <v>0</v>
      </c>
      <c r="BT39" s="45">
        <f t="shared" si="106"/>
        <v>0</v>
      </c>
      <c r="BU39" s="45">
        <f t="shared" si="107"/>
        <v>0</v>
      </c>
      <c r="BV39" s="45">
        <f t="shared" si="108"/>
        <v>0</v>
      </c>
      <c r="BW39" s="45">
        <f t="shared" si="109"/>
        <v>0</v>
      </c>
      <c r="BX39" s="45">
        <f t="shared" si="110"/>
        <v>0</v>
      </c>
      <c r="BY39" s="45">
        <f t="shared" si="111"/>
        <v>0</v>
      </c>
      <c r="BZ39" s="45">
        <f t="shared" si="112"/>
        <v>0</v>
      </c>
      <c r="CA39" s="45">
        <f t="shared" si="113"/>
        <v>0</v>
      </c>
      <c r="CB39" s="45">
        <f t="shared" si="114"/>
        <v>0</v>
      </c>
      <c r="CC39" s="45">
        <f t="shared" si="115"/>
        <v>0</v>
      </c>
      <c r="CD39" s="45">
        <f t="shared" si="116"/>
        <v>0</v>
      </c>
      <c r="CE39" s="45">
        <f t="shared" si="117"/>
        <v>0</v>
      </c>
      <c r="CF39" s="45">
        <f t="shared" si="118"/>
        <v>0</v>
      </c>
      <c r="CG39" s="45">
        <f t="shared" si="119"/>
        <v>0</v>
      </c>
      <c r="CH39" s="45">
        <f t="shared" si="120"/>
        <v>0</v>
      </c>
      <c r="CI39" s="45">
        <f t="shared" si="121"/>
        <v>0</v>
      </c>
      <c r="CJ39" s="45">
        <f t="shared" si="122"/>
        <v>0</v>
      </c>
      <c r="CK39" s="45">
        <f t="shared" si="123"/>
        <v>0</v>
      </c>
      <c r="CL39" s="45">
        <f t="shared" si="124"/>
        <v>0</v>
      </c>
      <c r="CM39" s="45"/>
      <c r="CN39" s="274">
        <f t="shared" si="84"/>
        <v>0</v>
      </c>
      <c r="CO39" s="274">
        <v>38</v>
      </c>
      <c r="CP39" s="269">
        <f t="shared" si="85"/>
        <v>1</v>
      </c>
      <c r="CQ39" s="269">
        <f>CP39+COUNTIF($CP$2:CP39,CP39)-1</f>
        <v>38</v>
      </c>
      <c r="CR39" s="271" t="str">
        <f t="shared" si="51"/>
        <v>Canada</v>
      </c>
      <c r="CS39" s="71">
        <f t="shared" si="86"/>
        <v>0</v>
      </c>
      <c r="CT39" s="45">
        <f t="shared" si="52"/>
        <v>0</v>
      </c>
      <c r="CU39" s="45">
        <f t="shared" si="53"/>
        <v>0</v>
      </c>
      <c r="CV39" s="45">
        <f t="shared" si="54"/>
        <v>0</v>
      </c>
      <c r="CW39" s="45">
        <f t="shared" si="55"/>
        <v>0</v>
      </c>
      <c r="CX39" s="45">
        <f t="shared" si="56"/>
        <v>0</v>
      </c>
      <c r="CY39" s="45">
        <f t="shared" si="57"/>
        <v>0</v>
      </c>
      <c r="CZ39" s="45">
        <f t="shared" si="58"/>
        <v>0</v>
      </c>
      <c r="DA39" s="45">
        <f t="shared" si="59"/>
        <v>0</v>
      </c>
      <c r="DB39" s="45">
        <f t="shared" si="60"/>
        <v>0</v>
      </c>
      <c r="DC39" s="45">
        <f t="shared" si="61"/>
        <v>0</v>
      </c>
      <c r="DD39" s="45">
        <f t="shared" si="62"/>
        <v>0</v>
      </c>
      <c r="DE39" s="45">
        <f t="shared" si="63"/>
        <v>0</v>
      </c>
      <c r="DF39" s="45">
        <f t="shared" si="64"/>
        <v>0</v>
      </c>
      <c r="DG39" s="45">
        <f t="shared" si="65"/>
        <v>0</v>
      </c>
      <c r="DH39" s="45">
        <f t="shared" si="66"/>
        <v>0</v>
      </c>
      <c r="DI39" s="45">
        <f t="shared" si="67"/>
        <v>0</v>
      </c>
      <c r="DJ39" s="45">
        <f t="shared" si="68"/>
        <v>0</v>
      </c>
      <c r="DK39" s="45">
        <f t="shared" si="69"/>
        <v>0</v>
      </c>
      <c r="DL39" s="45">
        <f t="shared" si="70"/>
        <v>0</v>
      </c>
      <c r="DM39" s="45">
        <f t="shared" si="71"/>
        <v>0</v>
      </c>
      <c r="DN39" s="45">
        <f t="shared" si="72"/>
        <v>0</v>
      </c>
      <c r="DO39" s="45">
        <f t="shared" si="73"/>
        <v>0</v>
      </c>
      <c r="DP39" s="45">
        <f t="shared" si="74"/>
        <v>0</v>
      </c>
      <c r="DQ39" s="45">
        <f t="shared" si="75"/>
        <v>0</v>
      </c>
    </row>
    <row r="40" spans="1:143">
      <c r="A40" s="269">
        <v>39</v>
      </c>
      <c r="B40" s="400">
        <f t="shared" si="78"/>
        <v>1</v>
      </c>
      <c r="C40" s="401">
        <f>B40+COUNTIF(B$2:$B40,B40)-1</f>
        <v>39</v>
      </c>
      <c r="D40" s="402" t="str">
        <f>Tables!AI40</f>
        <v>Cape Verde</v>
      </c>
      <c r="E40" s="403">
        <f t="shared" si="79"/>
        <v>0</v>
      </c>
      <c r="F40" s="47">
        <f>SUMIFS('Portfolio Allocation'!C$10:C$109,'Portfolio Allocation'!$A$10:$A$109,'Graph Tables'!$D40)</f>
        <v>0</v>
      </c>
      <c r="G40" s="47">
        <f>SUMIFS('Portfolio Allocation'!D$10:D$109,'Portfolio Allocation'!$A$10:$A$109,'Graph Tables'!$D40)</f>
        <v>0</v>
      </c>
      <c r="H40" s="47">
        <f>SUMIFS('Portfolio Allocation'!E$10:E$109,'Portfolio Allocation'!$A$10:$A$109,'Graph Tables'!$D40)</f>
        <v>0</v>
      </c>
      <c r="I40" s="47">
        <f>SUMIFS('Portfolio Allocation'!F$10:F$109,'Portfolio Allocation'!$A$10:$A$109,'Graph Tables'!$D40)</f>
        <v>0</v>
      </c>
      <c r="J40" s="47">
        <f>SUMIFS('Portfolio Allocation'!G$10:G$109,'Portfolio Allocation'!$A$10:$A$109,'Graph Tables'!$D40)</f>
        <v>0</v>
      </c>
      <c r="K40" s="47">
        <f>SUMIFS('Portfolio Allocation'!H$10:H$109,'Portfolio Allocation'!$A$10:$A$109,'Graph Tables'!$D40)</f>
        <v>0</v>
      </c>
      <c r="L40" s="47">
        <f>SUMIFS('Portfolio Allocation'!I$10:I$109,'Portfolio Allocation'!$A$10:$A$109,'Graph Tables'!$D40)</f>
        <v>0</v>
      </c>
      <c r="M40" s="47">
        <f>SUMIFS('Portfolio Allocation'!J$10:J$109,'Portfolio Allocation'!$A$10:$A$109,'Graph Tables'!$D40)</f>
        <v>0</v>
      </c>
      <c r="N40" s="47">
        <f>SUMIFS('Portfolio Allocation'!K$10:K$109,'Portfolio Allocation'!$A$10:$A$109,'Graph Tables'!$D40)</f>
        <v>0</v>
      </c>
      <c r="O40" s="47">
        <f>SUMIFS('Portfolio Allocation'!L$10:L$109,'Portfolio Allocation'!$A$10:$A$109,'Graph Tables'!$D40)</f>
        <v>0</v>
      </c>
      <c r="P40" s="47">
        <f>SUMIFS('Portfolio Allocation'!M$10:M$109,'Portfolio Allocation'!$A$10:$A$109,'Graph Tables'!$D40)</f>
        <v>0</v>
      </c>
      <c r="Q40" s="47">
        <f>SUMIFS('Portfolio Allocation'!N$10:N$109,'Portfolio Allocation'!$A$10:$A$109,'Graph Tables'!$D40)</f>
        <v>0</v>
      </c>
      <c r="R40" s="47">
        <f>SUMIFS('Portfolio Allocation'!O$10:O$109,'Portfolio Allocation'!$A$10:$A$109,'Graph Tables'!$D40)</f>
        <v>0</v>
      </c>
      <c r="S40" s="47">
        <f>SUMIFS('Portfolio Allocation'!P$10:P$109,'Portfolio Allocation'!$A$10:$A$109,'Graph Tables'!$D40)</f>
        <v>0</v>
      </c>
      <c r="T40" s="47">
        <f>SUMIFS('Portfolio Allocation'!Q$10:Q$109,'Portfolio Allocation'!$A$10:$A$109,'Graph Tables'!$D40)</f>
        <v>0</v>
      </c>
      <c r="U40" s="47">
        <f>SUMIFS('Portfolio Allocation'!R$10:R$109,'Portfolio Allocation'!$A$10:$A$109,'Graph Tables'!$D40)</f>
        <v>0</v>
      </c>
      <c r="V40" s="47">
        <f>SUMIFS('Portfolio Allocation'!S$10:S$109,'Portfolio Allocation'!$A$10:$A$109,'Graph Tables'!$D40)</f>
        <v>0</v>
      </c>
      <c r="W40" s="47">
        <f>SUMIFS('Portfolio Allocation'!T$10:T$109,'Portfolio Allocation'!$A$10:$A$109,'Graph Tables'!$D40)</f>
        <v>0</v>
      </c>
      <c r="X40" s="47">
        <f>SUMIFS('Portfolio Allocation'!U$10:U$109,'Portfolio Allocation'!$A$10:$A$109,'Graph Tables'!$D40)</f>
        <v>0</v>
      </c>
      <c r="Y40" s="47">
        <f>SUMIFS('Portfolio Allocation'!V$10:V$109,'Portfolio Allocation'!$A$10:$A$109,'Graph Tables'!$D40)</f>
        <v>0</v>
      </c>
      <c r="Z40" s="47">
        <f>SUMIFS('Portfolio Allocation'!W$10:W$109,'Portfolio Allocation'!$A$10:$A$109,'Graph Tables'!$D40)</f>
        <v>0</v>
      </c>
      <c r="AA40" s="47">
        <f>SUMIFS('Portfolio Allocation'!X$10:X$109,'Portfolio Allocation'!$A$10:$A$109,'Graph Tables'!$D40)</f>
        <v>0</v>
      </c>
      <c r="AB40" s="47">
        <f>SUMIFS('Portfolio Allocation'!Y$10:Y$109,'Portfolio Allocation'!$A$10:$A$109,'Graph Tables'!$D40)</f>
        <v>0</v>
      </c>
      <c r="AC40" s="47">
        <f>SUMIFS('Portfolio Allocation'!Z$10:Z$109,'Portfolio Allocation'!$A$10:$A$109,'Graph Tables'!$D40)</f>
        <v>0</v>
      </c>
      <c r="AD40" s="47"/>
      <c r="AE40" s="49">
        <v>39</v>
      </c>
      <c r="AF40" t="str">
        <f t="shared" si="125"/>
        <v xml:space="preserve"> </v>
      </c>
      <c r="AG40" s="45">
        <f t="shared" si="96"/>
        <v>0</v>
      </c>
      <c r="AH40" s="47"/>
      <c r="AI40" s="269">
        <f t="shared" si="81"/>
        <v>1</v>
      </c>
      <c r="AJ40" s="269">
        <f>AI40+COUNTIF(AI$2:$AI40,AI40)-1</f>
        <v>39</v>
      </c>
      <c r="AK40" s="271" t="str">
        <f t="shared" si="2"/>
        <v>Cape Verde</v>
      </c>
      <c r="AL40" s="71">
        <f t="shared" si="82"/>
        <v>0</v>
      </c>
      <c r="AM40" s="45">
        <f t="shared" si="3"/>
        <v>0</v>
      </c>
      <c r="AN40" s="45">
        <f t="shared" si="4"/>
        <v>0</v>
      </c>
      <c r="AO40" s="45">
        <f t="shared" si="5"/>
        <v>0</v>
      </c>
      <c r="AP40" s="45">
        <f t="shared" si="6"/>
        <v>0</v>
      </c>
      <c r="AQ40" s="45">
        <f t="shared" si="7"/>
        <v>0</v>
      </c>
      <c r="AR40" s="45">
        <f t="shared" si="8"/>
        <v>0</v>
      </c>
      <c r="AS40" s="45">
        <f t="shared" si="9"/>
        <v>0</v>
      </c>
      <c r="AT40" s="45">
        <f t="shared" si="10"/>
        <v>0</v>
      </c>
      <c r="AU40" s="45">
        <f t="shared" si="11"/>
        <v>0</v>
      </c>
      <c r="AV40" s="45">
        <f t="shared" si="12"/>
        <v>0</v>
      </c>
      <c r="AW40" s="45">
        <f t="shared" si="13"/>
        <v>0</v>
      </c>
      <c r="AX40" s="45">
        <f t="shared" si="14"/>
        <v>0</v>
      </c>
      <c r="AY40" s="45">
        <f t="shared" si="15"/>
        <v>0</v>
      </c>
      <c r="AZ40" s="45">
        <f t="shared" si="16"/>
        <v>0</v>
      </c>
      <c r="BA40" s="45">
        <f t="shared" si="17"/>
        <v>0</v>
      </c>
      <c r="BB40" s="45">
        <f t="shared" si="18"/>
        <v>0</v>
      </c>
      <c r="BC40" s="45">
        <f t="shared" si="19"/>
        <v>0</v>
      </c>
      <c r="BD40" s="45">
        <f t="shared" si="20"/>
        <v>0</v>
      </c>
      <c r="BE40" s="45">
        <f t="shared" si="21"/>
        <v>0</v>
      </c>
      <c r="BF40" s="45">
        <f t="shared" si="22"/>
        <v>0</v>
      </c>
      <c r="BG40" s="45">
        <f t="shared" si="23"/>
        <v>0</v>
      </c>
      <c r="BH40" s="45">
        <f t="shared" si="24"/>
        <v>0</v>
      </c>
      <c r="BI40" s="45">
        <f t="shared" si="25"/>
        <v>0</v>
      </c>
      <c r="BJ40" s="45">
        <f t="shared" si="26"/>
        <v>0</v>
      </c>
      <c r="BK40" s="45"/>
      <c r="BL40" s="49">
        <v>39</v>
      </c>
      <c r="BM40">
        <f t="shared" si="126"/>
        <v>0</v>
      </c>
      <c r="BN40" s="45">
        <f t="shared" si="97"/>
        <v>0</v>
      </c>
      <c r="BO40" s="45">
        <f t="shared" si="101"/>
        <v>0</v>
      </c>
      <c r="BP40" s="45">
        <f t="shared" si="102"/>
        <v>0</v>
      </c>
      <c r="BQ40" s="45">
        <f t="shared" si="103"/>
        <v>0</v>
      </c>
      <c r="BR40" s="45">
        <f t="shared" si="104"/>
        <v>0</v>
      </c>
      <c r="BS40" s="45">
        <f t="shared" si="105"/>
        <v>0</v>
      </c>
      <c r="BT40" s="45">
        <f t="shared" si="106"/>
        <v>0</v>
      </c>
      <c r="BU40" s="45">
        <f t="shared" si="107"/>
        <v>0</v>
      </c>
      <c r="BV40" s="45">
        <f t="shared" si="108"/>
        <v>0</v>
      </c>
      <c r="BW40" s="45">
        <f t="shared" si="109"/>
        <v>0</v>
      </c>
      <c r="BX40" s="45">
        <f t="shared" si="110"/>
        <v>0</v>
      </c>
      <c r="BY40" s="45">
        <f t="shared" si="111"/>
        <v>0</v>
      </c>
      <c r="BZ40" s="45">
        <f t="shared" si="112"/>
        <v>0</v>
      </c>
      <c r="CA40" s="45">
        <f t="shared" si="113"/>
        <v>0</v>
      </c>
      <c r="CB40" s="45">
        <f t="shared" si="114"/>
        <v>0</v>
      </c>
      <c r="CC40" s="45">
        <f t="shared" si="115"/>
        <v>0</v>
      </c>
      <c r="CD40" s="45">
        <f t="shared" si="116"/>
        <v>0</v>
      </c>
      <c r="CE40" s="45">
        <f t="shared" si="117"/>
        <v>0</v>
      </c>
      <c r="CF40" s="45">
        <f t="shared" si="118"/>
        <v>0</v>
      </c>
      <c r="CG40" s="45">
        <f t="shared" si="119"/>
        <v>0</v>
      </c>
      <c r="CH40" s="45">
        <f t="shared" si="120"/>
        <v>0</v>
      </c>
      <c r="CI40" s="45">
        <f t="shared" si="121"/>
        <v>0</v>
      </c>
      <c r="CJ40" s="45">
        <f t="shared" si="122"/>
        <v>0</v>
      </c>
      <c r="CK40" s="45">
        <f t="shared" si="123"/>
        <v>0</v>
      </c>
      <c r="CL40" s="45">
        <f t="shared" si="124"/>
        <v>0</v>
      </c>
      <c r="CM40" s="45"/>
      <c r="CN40" s="274">
        <f t="shared" si="84"/>
        <v>0</v>
      </c>
      <c r="CO40" s="274">
        <v>39</v>
      </c>
      <c r="CP40" s="269">
        <f t="shared" si="85"/>
        <v>1</v>
      </c>
      <c r="CQ40" s="269">
        <f>CP40+COUNTIF($CP$2:CP40,CP40)-1</f>
        <v>39</v>
      </c>
      <c r="CR40" s="271" t="str">
        <f t="shared" si="51"/>
        <v>Cape Verde</v>
      </c>
      <c r="CS40" s="71">
        <f t="shared" si="86"/>
        <v>0</v>
      </c>
      <c r="CT40" s="45">
        <f t="shared" si="52"/>
        <v>0</v>
      </c>
      <c r="CU40" s="45">
        <f t="shared" si="53"/>
        <v>0</v>
      </c>
      <c r="CV40" s="45">
        <f t="shared" si="54"/>
        <v>0</v>
      </c>
      <c r="CW40" s="45">
        <f t="shared" si="55"/>
        <v>0</v>
      </c>
      <c r="CX40" s="45">
        <f t="shared" si="56"/>
        <v>0</v>
      </c>
      <c r="CY40" s="45">
        <f t="shared" si="57"/>
        <v>0</v>
      </c>
      <c r="CZ40" s="45">
        <f t="shared" si="58"/>
        <v>0</v>
      </c>
      <c r="DA40" s="45">
        <f t="shared" si="59"/>
        <v>0</v>
      </c>
      <c r="DB40" s="45">
        <f t="shared" si="60"/>
        <v>0</v>
      </c>
      <c r="DC40" s="45">
        <f t="shared" si="61"/>
        <v>0</v>
      </c>
      <c r="DD40" s="45">
        <f t="shared" si="62"/>
        <v>0</v>
      </c>
      <c r="DE40" s="45">
        <f t="shared" si="63"/>
        <v>0</v>
      </c>
      <c r="DF40" s="45">
        <f t="shared" si="64"/>
        <v>0</v>
      </c>
      <c r="DG40" s="45">
        <f t="shared" si="65"/>
        <v>0</v>
      </c>
      <c r="DH40" s="45">
        <f t="shared" si="66"/>
        <v>0</v>
      </c>
      <c r="DI40" s="45">
        <f t="shared" si="67"/>
        <v>0</v>
      </c>
      <c r="DJ40" s="45">
        <f t="shared" si="68"/>
        <v>0</v>
      </c>
      <c r="DK40" s="45">
        <f t="shared" si="69"/>
        <v>0</v>
      </c>
      <c r="DL40" s="45">
        <f t="shared" si="70"/>
        <v>0</v>
      </c>
      <c r="DM40" s="45">
        <f t="shared" si="71"/>
        <v>0</v>
      </c>
      <c r="DN40" s="45">
        <f t="shared" si="72"/>
        <v>0</v>
      </c>
      <c r="DO40" s="45">
        <f t="shared" si="73"/>
        <v>0</v>
      </c>
      <c r="DP40" s="45">
        <f t="shared" si="74"/>
        <v>0</v>
      </c>
      <c r="DQ40" s="45">
        <f t="shared" si="75"/>
        <v>0</v>
      </c>
    </row>
    <row r="41" spans="1:143">
      <c r="A41" s="269">
        <v>40</v>
      </c>
      <c r="B41" s="400">
        <f t="shared" si="78"/>
        <v>1</v>
      </c>
      <c r="C41" s="401">
        <f>B41+COUNTIF(B$2:$B41,B41)-1</f>
        <v>40</v>
      </c>
      <c r="D41" s="402" t="str">
        <f>Tables!AI41</f>
        <v>Cayman Islands</v>
      </c>
      <c r="E41" s="403">
        <f t="shared" si="79"/>
        <v>0</v>
      </c>
      <c r="F41" s="47">
        <f>SUMIFS('Portfolio Allocation'!C$10:C$109,'Portfolio Allocation'!$A$10:$A$109,'Graph Tables'!$D41)</f>
        <v>0</v>
      </c>
      <c r="G41" s="47">
        <f>SUMIFS('Portfolio Allocation'!D$10:D$109,'Portfolio Allocation'!$A$10:$A$109,'Graph Tables'!$D41)</f>
        <v>0</v>
      </c>
      <c r="H41" s="47">
        <f>SUMIFS('Portfolio Allocation'!E$10:E$109,'Portfolio Allocation'!$A$10:$A$109,'Graph Tables'!$D41)</f>
        <v>0</v>
      </c>
      <c r="I41" s="47">
        <f>SUMIFS('Portfolio Allocation'!F$10:F$109,'Portfolio Allocation'!$A$10:$A$109,'Graph Tables'!$D41)</f>
        <v>0</v>
      </c>
      <c r="J41" s="47">
        <f>SUMIFS('Portfolio Allocation'!G$10:G$109,'Portfolio Allocation'!$A$10:$A$109,'Graph Tables'!$D41)</f>
        <v>0</v>
      </c>
      <c r="K41" s="47">
        <f>SUMIFS('Portfolio Allocation'!H$10:H$109,'Portfolio Allocation'!$A$10:$A$109,'Graph Tables'!$D41)</f>
        <v>0</v>
      </c>
      <c r="L41" s="47">
        <f>SUMIFS('Portfolio Allocation'!I$10:I$109,'Portfolio Allocation'!$A$10:$A$109,'Graph Tables'!$D41)</f>
        <v>0</v>
      </c>
      <c r="M41" s="47">
        <f>SUMIFS('Portfolio Allocation'!J$10:J$109,'Portfolio Allocation'!$A$10:$A$109,'Graph Tables'!$D41)</f>
        <v>0</v>
      </c>
      <c r="N41" s="47">
        <f>SUMIFS('Portfolio Allocation'!K$10:K$109,'Portfolio Allocation'!$A$10:$A$109,'Graph Tables'!$D41)</f>
        <v>0</v>
      </c>
      <c r="O41" s="47">
        <f>SUMIFS('Portfolio Allocation'!L$10:L$109,'Portfolio Allocation'!$A$10:$A$109,'Graph Tables'!$D41)</f>
        <v>0</v>
      </c>
      <c r="P41" s="47">
        <f>SUMIFS('Portfolio Allocation'!M$10:M$109,'Portfolio Allocation'!$A$10:$A$109,'Graph Tables'!$D41)</f>
        <v>0</v>
      </c>
      <c r="Q41" s="47">
        <f>SUMIFS('Portfolio Allocation'!N$10:N$109,'Portfolio Allocation'!$A$10:$A$109,'Graph Tables'!$D41)</f>
        <v>0</v>
      </c>
      <c r="R41" s="47">
        <f>SUMIFS('Portfolio Allocation'!O$10:O$109,'Portfolio Allocation'!$A$10:$A$109,'Graph Tables'!$D41)</f>
        <v>0</v>
      </c>
      <c r="S41" s="47">
        <f>SUMIFS('Portfolio Allocation'!P$10:P$109,'Portfolio Allocation'!$A$10:$A$109,'Graph Tables'!$D41)</f>
        <v>0</v>
      </c>
      <c r="T41" s="47">
        <f>SUMIFS('Portfolio Allocation'!Q$10:Q$109,'Portfolio Allocation'!$A$10:$A$109,'Graph Tables'!$D41)</f>
        <v>0</v>
      </c>
      <c r="U41" s="47">
        <f>SUMIFS('Portfolio Allocation'!R$10:R$109,'Portfolio Allocation'!$A$10:$A$109,'Graph Tables'!$D41)</f>
        <v>0</v>
      </c>
      <c r="V41" s="47">
        <f>SUMIFS('Portfolio Allocation'!S$10:S$109,'Portfolio Allocation'!$A$10:$A$109,'Graph Tables'!$D41)</f>
        <v>0</v>
      </c>
      <c r="W41" s="47">
        <f>SUMIFS('Portfolio Allocation'!T$10:T$109,'Portfolio Allocation'!$A$10:$A$109,'Graph Tables'!$D41)</f>
        <v>0</v>
      </c>
      <c r="X41" s="47">
        <f>SUMIFS('Portfolio Allocation'!U$10:U$109,'Portfolio Allocation'!$A$10:$A$109,'Graph Tables'!$D41)</f>
        <v>0</v>
      </c>
      <c r="Y41" s="47">
        <f>SUMIFS('Portfolio Allocation'!V$10:V$109,'Portfolio Allocation'!$A$10:$A$109,'Graph Tables'!$D41)</f>
        <v>0</v>
      </c>
      <c r="Z41" s="47">
        <f>SUMIFS('Portfolio Allocation'!W$10:W$109,'Portfolio Allocation'!$A$10:$A$109,'Graph Tables'!$D41)</f>
        <v>0</v>
      </c>
      <c r="AA41" s="47">
        <f>SUMIFS('Portfolio Allocation'!X$10:X$109,'Portfolio Allocation'!$A$10:$A$109,'Graph Tables'!$D41)</f>
        <v>0</v>
      </c>
      <c r="AB41" s="47">
        <f>SUMIFS('Portfolio Allocation'!Y$10:Y$109,'Portfolio Allocation'!$A$10:$A$109,'Graph Tables'!$D41)</f>
        <v>0</v>
      </c>
      <c r="AC41" s="47">
        <f>SUMIFS('Portfolio Allocation'!Z$10:Z$109,'Portfolio Allocation'!$A$10:$A$109,'Graph Tables'!$D41)</f>
        <v>0</v>
      </c>
      <c r="AD41" s="47"/>
      <c r="AE41" s="49">
        <v>40</v>
      </c>
      <c r="AF41" t="str">
        <f t="shared" si="125"/>
        <v xml:space="preserve"> </v>
      </c>
      <c r="AG41" s="45">
        <f t="shared" si="96"/>
        <v>0</v>
      </c>
      <c r="AH41" s="47"/>
      <c r="AI41" s="269">
        <f t="shared" si="81"/>
        <v>1</v>
      </c>
      <c r="AJ41" s="269">
        <f>AI41+COUNTIF(AI$2:$AI41,AI41)-1</f>
        <v>40</v>
      </c>
      <c r="AK41" s="271" t="str">
        <f t="shared" si="2"/>
        <v>Cayman Islands</v>
      </c>
      <c r="AL41" s="71">
        <f t="shared" si="82"/>
        <v>0</v>
      </c>
      <c r="AM41" s="45">
        <f t="shared" si="3"/>
        <v>0</v>
      </c>
      <c r="AN41" s="45">
        <f t="shared" si="4"/>
        <v>0</v>
      </c>
      <c r="AO41" s="45">
        <f t="shared" si="5"/>
        <v>0</v>
      </c>
      <c r="AP41" s="45">
        <f t="shared" si="6"/>
        <v>0</v>
      </c>
      <c r="AQ41" s="45">
        <f t="shared" si="7"/>
        <v>0</v>
      </c>
      <c r="AR41" s="45">
        <f t="shared" si="8"/>
        <v>0</v>
      </c>
      <c r="AS41" s="45">
        <f t="shared" si="9"/>
        <v>0</v>
      </c>
      <c r="AT41" s="45">
        <f t="shared" si="10"/>
        <v>0</v>
      </c>
      <c r="AU41" s="45">
        <f t="shared" si="11"/>
        <v>0</v>
      </c>
      <c r="AV41" s="45">
        <f t="shared" si="12"/>
        <v>0</v>
      </c>
      <c r="AW41" s="45">
        <f t="shared" si="13"/>
        <v>0</v>
      </c>
      <c r="AX41" s="45">
        <f t="shared" si="14"/>
        <v>0</v>
      </c>
      <c r="AY41" s="45">
        <f t="shared" si="15"/>
        <v>0</v>
      </c>
      <c r="AZ41" s="45">
        <f t="shared" si="16"/>
        <v>0</v>
      </c>
      <c r="BA41" s="45">
        <f t="shared" si="17"/>
        <v>0</v>
      </c>
      <c r="BB41" s="45">
        <f t="shared" si="18"/>
        <v>0</v>
      </c>
      <c r="BC41" s="45">
        <f t="shared" si="19"/>
        <v>0</v>
      </c>
      <c r="BD41" s="45">
        <f t="shared" si="20"/>
        <v>0</v>
      </c>
      <c r="BE41" s="45">
        <f t="shared" si="21"/>
        <v>0</v>
      </c>
      <c r="BF41" s="45">
        <f t="shared" si="22"/>
        <v>0</v>
      </c>
      <c r="BG41" s="45">
        <f t="shared" si="23"/>
        <v>0</v>
      </c>
      <c r="BH41" s="45">
        <f t="shared" si="24"/>
        <v>0</v>
      </c>
      <c r="BI41" s="45">
        <f t="shared" si="25"/>
        <v>0</v>
      </c>
      <c r="BJ41" s="45">
        <f t="shared" si="26"/>
        <v>0</v>
      </c>
      <c r="BK41" s="45"/>
      <c r="BL41" s="49">
        <v>40</v>
      </c>
      <c r="BM41">
        <f t="shared" si="126"/>
        <v>0</v>
      </c>
      <c r="BN41" s="45">
        <f t="shared" si="97"/>
        <v>0</v>
      </c>
      <c r="BO41" s="45">
        <f t="shared" si="101"/>
        <v>0</v>
      </c>
      <c r="BP41" s="45">
        <f t="shared" si="102"/>
        <v>0</v>
      </c>
      <c r="BQ41" s="45">
        <f t="shared" si="103"/>
        <v>0</v>
      </c>
      <c r="BR41" s="45">
        <f t="shared" si="104"/>
        <v>0</v>
      </c>
      <c r="BS41" s="45">
        <f t="shared" si="105"/>
        <v>0</v>
      </c>
      <c r="BT41" s="45">
        <f t="shared" si="106"/>
        <v>0</v>
      </c>
      <c r="BU41" s="45">
        <f t="shared" si="107"/>
        <v>0</v>
      </c>
      <c r="BV41" s="45">
        <f t="shared" si="108"/>
        <v>0</v>
      </c>
      <c r="BW41" s="45">
        <f t="shared" si="109"/>
        <v>0</v>
      </c>
      <c r="BX41" s="45">
        <f t="shared" si="110"/>
        <v>0</v>
      </c>
      <c r="BY41" s="45">
        <f t="shared" si="111"/>
        <v>0</v>
      </c>
      <c r="BZ41" s="45">
        <f t="shared" si="112"/>
        <v>0</v>
      </c>
      <c r="CA41" s="45">
        <f t="shared" si="113"/>
        <v>0</v>
      </c>
      <c r="CB41" s="45">
        <f t="shared" si="114"/>
        <v>0</v>
      </c>
      <c r="CC41" s="45">
        <f t="shared" si="115"/>
        <v>0</v>
      </c>
      <c r="CD41" s="45">
        <f t="shared" si="116"/>
        <v>0</v>
      </c>
      <c r="CE41" s="45">
        <f t="shared" si="117"/>
        <v>0</v>
      </c>
      <c r="CF41" s="45">
        <f t="shared" si="118"/>
        <v>0</v>
      </c>
      <c r="CG41" s="45">
        <f t="shared" si="119"/>
        <v>0</v>
      </c>
      <c r="CH41" s="45">
        <f t="shared" si="120"/>
        <v>0</v>
      </c>
      <c r="CI41" s="45">
        <f t="shared" si="121"/>
        <v>0</v>
      </c>
      <c r="CJ41" s="45">
        <f t="shared" si="122"/>
        <v>0</v>
      </c>
      <c r="CK41" s="45">
        <f t="shared" si="123"/>
        <v>0</v>
      </c>
      <c r="CL41" s="45">
        <f t="shared" si="124"/>
        <v>0</v>
      </c>
      <c r="CM41" s="45"/>
      <c r="CN41" s="274">
        <f t="shared" si="84"/>
        <v>0</v>
      </c>
      <c r="CO41" s="274">
        <v>40</v>
      </c>
      <c r="CP41" s="269">
        <f t="shared" si="85"/>
        <v>1</v>
      </c>
      <c r="CQ41" s="269">
        <f>CP41+COUNTIF($CP$2:CP41,CP41)-1</f>
        <v>40</v>
      </c>
      <c r="CR41" s="271" t="str">
        <f t="shared" si="51"/>
        <v>Cayman Islands</v>
      </c>
      <c r="CS41" s="71">
        <f t="shared" si="86"/>
        <v>0</v>
      </c>
      <c r="CT41" s="45">
        <f t="shared" si="52"/>
        <v>0</v>
      </c>
      <c r="CU41" s="45">
        <f t="shared" si="53"/>
        <v>0</v>
      </c>
      <c r="CV41" s="45">
        <f t="shared" si="54"/>
        <v>0</v>
      </c>
      <c r="CW41" s="45">
        <f t="shared" si="55"/>
        <v>0</v>
      </c>
      <c r="CX41" s="45">
        <f t="shared" si="56"/>
        <v>0</v>
      </c>
      <c r="CY41" s="45">
        <f t="shared" si="57"/>
        <v>0</v>
      </c>
      <c r="CZ41" s="45">
        <f t="shared" si="58"/>
        <v>0</v>
      </c>
      <c r="DA41" s="45">
        <f t="shared" si="59"/>
        <v>0</v>
      </c>
      <c r="DB41" s="45">
        <f t="shared" si="60"/>
        <v>0</v>
      </c>
      <c r="DC41" s="45">
        <f t="shared" si="61"/>
        <v>0</v>
      </c>
      <c r="DD41" s="45">
        <f t="shared" si="62"/>
        <v>0</v>
      </c>
      <c r="DE41" s="45">
        <f t="shared" si="63"/>
        <v>0</v>
      </c>
      <c r="DF41" s="45">
        <f t="shared" si="64"/>
        <v>0</v>
      </c>
      <c r="DG41" s="45">
        <f t="shared" si="65"/>
        <v>0</v>
      </c>
      <c r="DH41" s="45">
        <f t="shared" si="66"/>
        <v>0</v>
      </c>
      <c r="DI41" s="45">
        <f t="shared" si="67"/>
        <v>0</v>
      </c>
      <c r="DJ41" s="45">
        <f t="shared" si="68"/>
        <v>0</v>
      </c>
      <c r="DK41" s="45">
        <f t="shared" si="69"/>
        <v>0</v>
      </c>
      <c r="DL41" s="45">
        <f t="shared" si="70"/>
        <v>0</v>
      </c>
      <c r="DM41" s="45">
        <f t="shared" si="71"/>
        <v>0</v>
      </c>
      <c r="DN41" s="45">
        <f t="shared" si="72"/>
        <v>0</v>
      </c>
      <c r="DO41" s="45">
        <f t="shared" si="73"/>
        <v>0</v>
      </c>
      <c r="DP41" s="45">
        <f t="shared" si="74"/>
        <v>0</v>
      </c>
      <c r="DQ41" s="45">
        <f t="shared" si="75"/>
        <v>0</v>
      </c>
    </row>
    <row r="42" spans="1:143">
      <c r="A42" s="269">
        <v>41</v>
      </c>
      <c r="B42" s="400">
        <f t="shared" si="78"/>
        <v>1</v>
      </c>
      <c r="C42" s="401">
        <f>B42+COUNTIF(B$2:$B42,B42)-1</f>
        <v>41</v>
      </c>
      <c r="D42" s="402" t="str">
        <f>Tables!AI42</f>
        <v>Central African Republic</v>
      </c>
      <c r="E42" s="403">
        <f t="shared" si="79"/>
        <v>0</v>
      </c>
      <c r="F42" s="47">
        <f>SUMIFS('Portfolio Allocation'!C$10:C$109,'Portfolio Allocation'!$A$10:$A$109,'Graph Tables'!$D42)</f>
        <v>0</v>
      </c>
      <c r="G42" s="47">
        <f>SUMIFS('Portfolio Allocation'!D$10:D$109,'Portfolio Allocation'!$A$10:$A$109,'Graph Tables'!$D42)</f>
        <v>0</v>
      </c>
      <c r="H42" s="47">
        <f>SUMIFS('Portfolio Allocation'!E$10:E$109,'Portfolio Allocation'!$A$10:$A$109,'Graph Tables'!$D42)</f>
        <v>0</v>
      </c>
      <c r="I42" s="47">
        <f>SUMIFS('Portfolio Allocation'!F$10:F$109,'Portfolio Allocation'!$A$10:$A$109,'Graph Tables'!$D42)</f>
        <v>0</v>
      </c>
      <c r="J42" s="47">
        <f>SUMIFS('Portfolio Allocation'!G$10:G$109,'Portfolio Allocation'!$A$10:$A$109,'Graph Tables'!$D42)</f>
        <v>0</v>
      </c>
      <c r="K42" s="47">
        <f>SUMIFS('Portfolio Allocation'!H$10:H$109,'Portfolio Allocation'!$A$10:$A$109,'Graph Tables'!$D42)</f>
        <v>0</v>
      </c>
      <c r="L42" s="47">
        <f>SUMIFS('Portfolio Allocation'!I$10:I$109,'Portfolio Allocation'!$A$10:$A$109,'Graph Tables'!$D42)</f>
        <v>0</v>
      </c>
      <c r="M42" s="47">
        <f>SUMIFS('Portfolio Allocation'!J$10:J$109,'Portfolio Allocation'!$A$10:$A$109,'Graph Tables'!$D42)</f>
        <v>0</v>
      </c>
      <c r="N42" s="47">
        <f>SUMIFS('Portfolio Allocation'!K$10:K$109,'Portfolio Allocation'!$A$10:$A$109,'Graph Tables'!$D42)</f>
        <v>0</v>
      </c>
      <c r="O42" s="47">
        <f>SUMIFS('Portfolio Allocation'!L$10:L$109,'Portfolio Allocation'!$A$10:$A$109,'Graph Tables'!$D42)</f>
        <v>0</v>
      </c>
      <c r="P42" s="47">
        <f>SUMIFS('Portfolio Allocation'!M$10:M$109,'Portfolio Allocation'!$A$10:$A$109,'Graph Tables'!$D42)</f>
        <v>0</v>
      </c>
      <c r="Q42" s="47">
        <f>SUMIFS('Portfolio Allocation'!N$10:N$109,'Portfolio Allocation'!$A$10:$A$109,'Graph Tables'!$D42)</f>
        <v>0</v>
      </c>
      <c r="R42" s="47">
        <f>SUMIFS('Portfolio Allocation'!O$10:O$109,'Portfolio Allocation'!$A$10:$A$109,'Graph Tables'!$D42)</f>
        <v>0</v>
      </c>
      <c r="S42" s="47">
        <f>SUMIFS('Portfolio Allocation'!P$10:P$109,'Portfolio Allocation'!$A$10:$A$109,'Graph Tables'!$D42)</f>
        <v>0</v>
      </c>
      <c r="T42" s="47">
        <f>SUMIFS('Portfolio Allocation'!Q$10:Q$109,'Portfolio Allocation'!$A$10:$A$109,'Graph Tables'!$D42)</f>
        <v>0</v>
      </c>
      <c r="U42" s="47">
        <f>SUMIFS('Portfolio Allocation'!R$10:R$109,'Portfolio Allocation'!$A$10:$A$109,'Graph Tables'!$D42)</f>
        <v>0</v>
      </c>
      <c r="V42" s="47">
        <f>SUMIFS('Portfolio Allocation'!S$10:S$109,'Portfolio Allocation'!$A$10:$A$109,'Graph Tables'!$D42)</f>
        <v>0</v>
      </c>
      <c r="W42" s="47">
        <f>SUMIFS('Portfolio Allocation'!T$10:T$109,'Portfolio Allocation'!$A$10:$A$109,'Graph Tables'!$D42)</f>
        <v>0</v>
      </c>
      <c r="X42" s="47">
        <f>SUMIFS('Portfolio Allocation'!U$10:U$109,'Portfolio Allocation'!$A$10:$A$109,'Graph Tables'!$D42)</f>
        <v>0</v>
      </c>
      <c r="Y42" s="47">
        <f>SUMIFS('Portfolio Allocation'!V$10:V$109,'Portfolio Allocation'!$A$10:$A$109,'Graph Tables'!$D42)</f>
        <v>0</v>
      </c>
      <c r="Z42" s="47">
        <f>SUMIFS('Portfolio Allocation'!W$10:W$109,'Portfolio Allocation'!$A$10:$A$109,'Graph Tables'!$D42)</f>
        <v>0</v>
      </c>
      <c r="AA42" s="47">
        <f>SUMIFS('Portfolio Allocation'!X$10:X$109,'Portfolio Allocation'!$A$10:$A$109,'Graph Tables'!$D42)</f>
        <v>0</v>
      </c>
      <c r="AB42" s="47">
        <f>SUMIFS('Portfolio Allocation'!Y$10:Y$109,'Portfolio Allocation'!$A$10:$A$109,'Graph Tables'!$D42)</f>
        <v>0</v>
      </c>
      <c r="AC42" s="47">
        <f>SUMIFS('Portfolio Allocation'!Z$10:Z$109,'Portfolio Allocation'!$A$10:$A$109,'Graph Tables'!$D42)</f>
        <v>0</v>
      </c>
      <c r="AD42" s="47"/>
      <c r="AE42" s="49">
        <v>41</v>
      </c>
      <c r="AF42" t="str">
        <f t="shared" si="125"/>
        <v xml:space="preserve"> </v>
      </c>
      <c r="AG42" s="45">
        <f t="shared" si="96"/>
        <v>0</v>
      </c>
      <c r="AH42" s="47"/>
      <c r="AI42" s="269">
        <f t="shared" si="81"/>
        <v>1</v>
      </c>
      <c r="AJ42" s="269">
        <f>AI42+COUNTIF(AI$2:$AI42,AI42)-1</f>
        <v>41</v>
      </c>
      <c r="AK42" s="271" t="str">
        <f t="shared" si="2"/>
        <v>Central African Republic</v>
      </c>
      <c r="AL42" s="71">
        <f t="shared" si="82"/>
        <v>0</v>
      </c>
      <c r="AM42" s="45">
        <f t="shared" si="3"/>
        <v>0</v>
      </c>
      <c r="AN42" s="45">
        <f t="shared" si="4"/>
        <v>0</v>
      </c>
      <c r="AO42" s="45">
        <f t="shared" si="5"/>
        <v>0</v>
      </c>
      <c r="AP42" s="45">
        <f t="shared" si="6"/>
        <v>0</v>
      </c>
      <c r="AQ42" s="45">
        <f t="shared" si="7"/>
        <v>0</v>
      </c>
      <c r="AR42" s="45">
        <f t="shared" si="8"/>
        <v>0</v>
      </c>
      <c r="AS42" s="45">
        <f t="shared" si="9"/>
        <v>0</v>
      </c>
      <c r="AT42" s="45">
        <f t="shared" si="10"/>
        <v>0</v>
      </c>
      <c r="AU42" s="45">
        <f t="shared" si="11"/>
        <v>0</v>
      </c>
      <c r="AV42" s="45">
        <f t="shared" si="12"/>
        <v>0</v>
      </c>
      <c r="AW42" s="45">
        <f t="shared" si="13"/>
        <v>0</v>
      </c>
      <c r="AX42" s="45">
        <f t="shared" si="14"/>
        <v>0</v>
      </c>
      <c r="AY42" s="45">
        <f t="shared" si="15"/>
        <v>0</v>
      </c>
      <c r="AZ42" s="45">
        <f t="shared" si="16"/>
        <v>0</v>
      </c>
      <c r="BA42" s="45">
        <f t="shared" si="17"/>
        <v>0</v>
      </c>
      <c r="BB42" s="45">
        <f t="shared" si="18"/>
        <v>0</v>
      </c>
      <c r="BC42" s="45">
        <f t="shared" si="19"/>
        <v>0</v>
      </c>
      <c r="BD42" s="45">
        <f t="shared" si="20"/>
        <v>0</v>
      </c>
      <c r="BE42" s="45">
        <f t="shared" si="21"/>
        <v>0</v>
      </c>
      <c r="BF42" s="45">
        <f t="shared" si="22"/>
        <v>0</v>
      </c>
      <c r="BG42" s="45">
        <f t="shared" si="23"/>
        <v>0</v>
      </c>
      <c r="BH42" s="45">
        <f t="shared" si="24"/>
        <v>0</v>
      </c>
      <c r="BI42" s="45">
        <f t="shared" si="25"/>
        <v>0</v>
      </c>
      <c r="BJ42" s="45">
        <f t="shared" si="26"/>
        <v>0</v>
      </c>
      <c r="BK42" s="45"/>
      <c r="BL42" s="49">
        <v>41</v>
      </c>
      <c r="BM42">
        <f t="shared" si="126"/>
        <v>0</v>
      </c>
      <c r="BN42" s="45">
        <f t="shared" si="97"/>
        <v>0</v>
      </c>
      <c r="BO42" s="45">
        <f t="shared" si="101"/>
        <v>0</v>
      </c>
      <c r="BP42" s="45">
        <f t="shared" si="102"/>
        <v>0</v>
      </c>
      <c r="BQ42" s="45">
        <f t="shared" si="103"/>
        <v>0</v>
      </c>
      <c r="BR42" s="45">
        <f t="shared" si="104"/>
        <v>0</v>
      </c>
      <c r="BS42" s="45">
        <f t="shared" si="105"/>
        <v>0</v>
      </c>
      <c r="BT42" s="45">
        <f t="shared" si="106"/>
        <v>0</v>
      </c>
      <c r="BU42" s="45">
        <f t="shared" si="107"/>
        <v>0</v>
      </c>
      <c r="BV42" s="45">
        <f t="shared" si="108"/>
        <v>0</v>
      </c>
      <c r="BW42" s="45">
        <f t="shared" si="109"/>
        <v>0</v>
      </c>
      <c r="BX42" s="45">
        <f t="shared" si="110"/>
        <v>0</v>
      </c>
      <c r="BY42" s="45">
        <f t="shared" si="111"/>
        <v>0</v>
      </c>
      <c r="BZ42" s="45">
        <f t="shared" si="112"/>
        <v>0</v>
      </c>
      <c r="CA42" s="45">
        <f t="shared" si="113"/>
        <v>0</v>
      </c>
      <c r="CB42" s="45">
        <f t="shared" si="114"/>
        <v>0</v>
      </c>
      <c r="CC42" s="45">
        <f t="shared" si="115"/>
        <v>0</v>
      </c>
      <c r="CD42" s="45">
        <f t="shared" si="116"/>
        <v>0</v>
      </c>
      <c r="CE42" s="45">
        <f t="shared" si="117"/>
        <v>0</v>
      </c>
      <c r="CF42" s="45">
        <f t="shared" si="118"/>
        <v>0</v>
      </c>
      <c r="CG42" s="45">
        <f t="shared" si="119"/>
        <v>0</v>
      </c>
      <c r="CH42" s="45">
        <f t="shared" si="120"/>
        <v>0</v>
      </c>
      <c r="CI42" s="45">
        <f t="shared" si="121"/>
        <v>0</v>
      </c>
      <c r="CJ42" s="45">
        <f t="shared" si="122"/>
        <v>0</v>
      </c>
      <c r="CK42" s="45">
        <f t="shared" si="123"/>
        <v>0</v>
      </c>
      <c r="CL42" s="45">
        <f t="shared" si="124"/>
        <v>0</v>
      </c>
      <c r="CM42" s="45"/>
      <c r="CN42" s="274">
        <f t="shared" si="84"/>
        <v>0</v>
      </c>
      <c r="CO42" s="274">
        <v>41</v>
      </c>
      <c r="CP42" s="269">
        <f t="shared" si="85"/>
        <v>1</v>
      </c>
      <c r="CQ42" s="269">
        <f>CP42+COUNTIF($CP$2:CP42,CP42)-1</f>
        <v>41</v>
      </c>
      <c r="CR42" s="271" t="str">
        <f t="shared" si="51"/>
        <v>Central African Republic</v>
      </c>
      <c r="CS42" s="71">
        <f t="shared" si="86"/>
        <v>0</v>
      </c>
      <c r="CT42" s="45">
        <f t="shared" si="52"/>
        <v>0</v>
      </c>
      <c r="CU42" s="45">
        <f t="shared" si="53"/>
        <v>0</v>
      </c>
      <c r="CV42" s="45">
        <f t="shared" si="54"/>
        <v>0</v>
      </c>
      <c r="CW42" s="45">
        <f t="shared" si="55"/>
        <v>0</v>
      </c>
      <c r="CX42" s="45">
        <f t="shared" si="56"/>
        <v>0</v>
      </c>
      <c r="CY42" s="45">
        <f t="shared" si="57"/>
        <v>0</v>
      </c>
      <c r="CZ42" s="45">
        <f t="shared" si="58"/>
        <v>0</v>
      </c>
      <c r="DA42" s="45">
        <f t="shared" si="59"/>
        <v>0</v>
      </c>
      <c r="DB42" s="45">
        <f t="shared" si="60"/>
        <v>0</v>
      </c>
      <c r="DC42" s="45">
        <f t="shared" si="61"/>
        <v>0</v>
      </c>
      <c r="DD42" s="45">
        <f t="shared" si="62"/>
        <v>0</v>
      </c>
      <c r="DE42" s="45">
        <f t="shared" si="63"/>
        <v>0</v>
      </c>
      <c r="DF42" s="45">
        <f t="shared" si="64"/>
        <v>0</v>
      </c>
      <c r="DG42" s="45">
        <f t="shared" si="65"/>
        <v>0</v>
      </c>
      <c r="DH42" s="45">
        <f t="shared" si="66"/>
        <v>0</v>
      </c>
      <c r="DI42" s="45">
        <f t="shared" si="67"/>
        <v>0</v>
      </c>
      <c r="DJ42" s="45">
        <f t="shared" si="68"/>
        <v>0</v>
      </c>
      <c r="DK42" s="45">
        <f t="shared" si="69"/>
        <v>0</v>
      </c>
      <c r="DL42" s="45">
        <f t="shared" si="70"/>
        <v>0</v>
      </c>
      <c r="DM42" s="45">
        <f t="shared" si="71"/>
        <v>0</v>
      </c>
      <c r="DN42" s="45">
        <f t="shared" si="72"/>
        <v>0</v>
      </c>
      <c r="DO42" s="45">
        <f t="shared" si="73"/>
        <v>0</v>
      </c>
      <c r="DP42" s="45">
        <f t="shared" si="74"/>
        <v>0</v>
      </c>
      <c r="DQ42" s="45">
        <f t="shared" si="75"/>
        <v>0</v>
      </c>
    </row>
    <row r="43" spans="1:143">
      <c r="A43" s="269">
        <v>42</v>
      </c>
      <c r="B43" s="400">
        <f t="shared" si="78"/>
        <v>1</v>
      </c>
      <c r="C43" s="401">
        <f>B43+COUNTIF(B$2:$B43,B43)-1</f>
        <v>42</v>
      </c>
      <c r="D43" s="402" t="str">
        <f>Tables!AI43</f>
        <v>Chad</v>
      </c>
      <c r="E43" s="403">
        <f t="shared" si="79"/>
        <v>0</v>
      </c>
      <c r="F43" s="47">
        <f>SUMIFS('Portfolio Allocation'!C$10:C$109,'Portfolio Allocation'!$A$10:$A$109,'Graph Tables'!$D43)</f>
        <v>0</v>
      </c>
      <c r="G43" s="47">
        <f>SUMIFS('Portfolio Allocation'!D$10:D$109,'Portfolio Allocation'!$A$10:$A$109,'Graph Tables'!$D43)</f>
        <v>0</v>
      </c>
      <c r="H43" s="47">
        <f>SUMIFS('Portfolio Allocation'!E$10:E$109,'Portfolio Allocation'!$A$10:$A$109,'Graph Tables'!$D43)</f>
        <v>0</v>
      </c>
      <c r="I43" s="47">
        <f>SUMIFS('Portfolio Allocation'!F$10:F$109,'Portfolio Allocation'!$A$10:$A$109,'Graph Tables'!$D43)</f>
        <v>0</v>
      </c>
      <c r="J43" s="47">
        <f>SUMIFS('Portfolio Allocation'!G$10:G$109,'Portfolio Allocation'!$A$10:$A$109,'Graph Tables'!$D43)</f>
        <v>0</v>
      </c>
      <c r="K43" s="47">
        <f>SUMIFS('Portfolio Allocation'!H$10:H$109,'Portfolio Allocation'!$A$10:$A$109,'Graph Tables'!$D43)</f>
        <v>0</v>
      </c>
      <c r="L43" s="47">
        <f>SUMIFS('Portfolio Allocation'!I$10:I$109,'Portfolio Allocation'!$A$10:$A$109,'Graph Tables'!$D43)</f>
        <v>0</v>
      </c>
      <c r="M43" s="47">
        <f>SUMIFS('Portfolio Allocation'!J$10:J$109,'Portfolio Allocation'!$A$10:$A$109,'Graph Tables'!$D43)</f>
        <v>0</v>
      </c>
      <c r="N43" s="47">
        <f>SUMIFS('Portfolio Allocation'!K$10:K$109,'Portfolio Allocation'!$A$10:$A$109,'Graph Tables'!$D43)</f>
        <v>0</v>
      </c>
      <c r="O43" s="47">
        <f>SUMIFS('Portfolio Allocation'!L$10:L$109,'Portfolio Allocation'!$A$10:$A$109,'Graph Tables'!$D43)</f>
        <v>0</v>
      </c>
      <c r="P43" s="47">
        <f>SUMIFS('Portfolio Allocation'!M$10:M$109,'Portfolio Allocation'!$A$10:$A$109,'Graph Tables'!$D43)</f>
        <v>0</v>
      </c>
      <c r="Q43" s="47">
        <f>SUMIFS('Portfolio Allocation'!N$10:N$109,'Portfolio Allocation'!$A$10:$A$109,'Graph Tables'!$D43)</f>
        <v>0</v>
      </c>
      <c r="R43" s="47">
        <f>SUMIFS('Portfolio Allocation'!O$10:O$109,'Portfolio Allocation'!$A$10:$A$109,'Graph Tables'!$D43)</f>
        <v>0</v>
      </c>
      <c r="S43" s="47">
        <f>SUMIFS('Portfolio Allocation'!P$10:P$109,'Portfolio Allocation'!$A$10:$A$109,'Graph Tables'!$D43)</f>
        <v>0</v>
      </c>
      <c r="T43" s="47">
        <f>SUMIFS('Portfolio Allocation'!Q$10:Q$109,'Portfolio Allocation'!$A$10:$A$109,'Graph Tables'!$D43)</f>
        <v>0</v>
      </c>
      <c r="U43" s="47">
        <f>SUMIFS('Portfolio Allocation'!R$10:R$109,'Portfolio Allocation'!$A$10:$A$109,'Graph Tables'!$D43)</f>
        <v>0</v>
      </c>
      <c r="V43" s="47">
        <f>SUMIFS('Portfolio Allocation'!S$10:S$109,'Portfolio Allocation'!$A$10:$A$109,'Graph Tables'!$D43)</f>
        <v>0</v>
      </c>
      <c r="W43" s="47">
        <f>SUMIFS('Portfolio Allocation'!T$10:T$109,'Portfolio Allocation'!$A$10:$A$109,'Graph Tables'!$D43)</f>
        <v>0</v>
      </c>
      <c r="X43" s="47">
        <f>SUMIFS('Portfolio Allocation'!U$10:U$109,'Portfolio Allocation'!$A$10:$A$109,'Graph Tables'!$D43)</f>
        <v>0</v>
      </c>
      <c r="Y43" s="47">
        <f>SUMIFS('Portfolio Allocation'!V$10:V$109,'Portfolio Allocation'!$A$10:$A$109,'Graph Tables'!$D43)</f>
        <v>0</v>
      </c>
      <c r="Z43" s="47">
        <f>SUMIFS('Portfolio Allocation'!W$10:W$109,'Portfolio Allocation'!$A$10:$A$109,'Graph Tables'!$D43)</f>
        <v>0</v>
      </c>
      <c r="AA43" s="47">
        <f>SUMIFS('Portfolio Allocation'!X$10:X$109,'Portfolio Allocation'!$A$10:$A$109,'Graph Tables'!$D43)</f>
        <v>0</v>
      </c>
      <c r="AB43" s="47">
        <f>SUMIFS('Portfolio Allocation'!Y$10:Y$109,'Portfolio Allocation'!$A$10:$A$109,'Graph Tables'!$D43)</f>
        <v>0</v>
      </c>
      <c r="AC43" s="47">
        <f>SUMIFS('Portfolio Allocation'!Z$10:Z$109,'Portfolio Allocation'!$A$10:$A$109,'Graph Tables'!$D43)</f>
        <v>0</v>
      </c>
      <c r="AD43" s="47"/>
      <c r="AE43" s="49">
        <v>42</v>
      </c>
      <c r="AF43" t="str">
        <f t="shared" si="125"/>
        <v xml:space="preserve"> </v>
      </c>
      <c r="AG43" s="45">
        <f t="shared" si="96"/>
        <v>0</v>
      </c>
      <c r="AH43" s="47"/>
      <c r="AI43" s="269">
        <f t="shared" si="81"/>
        <v>1</v>
      </c>
      <c r="AJ43" s="269">
        <f>AI43+COUNTIF(AI$2:$AI43,AI43)-1</f>
        <v>42</v>
      </c>
      <c r="AK43" s="271" t="str">
        <f t="shared" si="2"/>
        <v>Chad</v>
      </c>
      <c r="AL43" s="71">
        <f t="shared" si="82"/>
        <v>0</v>
      </c>
      <c r="AM43" s="45">
        <f t="shared" si="3"/>
        <v>0</v>
      </c>
      <c r="AN43" s="45">
        <f t="shared" si="4"/>
        <v>0</v>
      </c>
      <c r="AO43" s="45">
        <f t="shared" si="5"/>
        <v>0</v>
      </c>
      <c r="AP43" s="45">
        <f t="shared" si="6"/>
        <v>0</v>
      </c>
      <c r="AQ43" s="45">
        <f t="shared" si="7"/>
        <v>0</v>
      </c>
      <c r="AR43" s="45">
        <f t="shared" si="8"/>
        <v>0</v>
      </c>
      <c r="AS43" s="45">
        <f t="shared" si="9"/>
        <v>0</v>
      </c>
      <c r="AT43" s="45">
        <f t="shared" si="10"/>
        <v>0</v>
      </c>
      <c r="AU43" s="45">
        <f t="shared" si="11"/>
        <v>0</v>
      </c>
      <c r="AV43" s="45">
        <f t="shared" si="12"/>
        <v>0</v>
      </c>
      <c r="AW43" s="45">
        <f t="shared" si="13"/>
        <v>0</v>
      </c>
      <c r="AX43" s="45">
        <f t="shared" si="14"/>
        <v>0</v>
      </c>
      <c r="AY43" s="45">
        <f t="shared" si="15"/>
        <v>0</v>
      </c>
      <c r="AZ43" s="45">
        <f t="shared" si="16"/>
        <v>0</v>
      </c>
      <c r="BA43" s="45">
        <f t="shared" si="17"/>
        <v>0</v>
      </c>
      <c r="BB43" s="45">
        <f t="shared" si="18"/>
        <v>0</v>
      </c>
      <c r="BC43" s="45">
        <f t="shared" si="19"/>
        <v>0</v>
      </c>
      <c r="BD43" s="45">
        <f t="shared" si="20"/>
        <v>0</v>
      </c>
      <c r="BE43" s="45">
        <f t="shared" si="21"/>
        <v>0</v>
      </c>
      <c r="BF43" s="45">
        <f t="shared" si="22"/>
        <v>0</v>
      </c>
      <c r="BG43" s="45">
        <f t="shared" si="23"/>
        <v>0</v>
      </c>
      <c r="BH43" s="45">
        <f t="shared" si="24"/>
        <v>0</v>
      </c>
      <c r="BI43" s="45">
        <f t="shared" si="25"/>
        <v>0</v>
      </c>
      <c r="BJ43" s="45">
        <f t="shared" si="26"/>
        <v>0</v>
      </c>
      <c r="BK43" s="45"/>
      <c r="BL43" s="49">
        <v>42</v>
      </c>
      <c r="BM43">
        <f t="shared" si="126"/>
        <v>0</v>
      </c>
      <c r="BN43" s="45">
        <f t="shared" si="97"/>
        <v>0</v>
      </c>
      <c r="BO43" s="45">
        <f t="shared" si="101"/>
        <v>0</v>
      </c>
      <c r="BP43" s="45">
        <f t="shared" si="102"/>
        <v>0</v>
      </c>
      <c r="BQ43" s="45">
        <f t="shared" si="103"/>
        <v>0</v>
      </c>
      <c r="BR43" s="45">
        <f t="shared" si="104"/>
        <v>0</v>
      </c>
      <c r="BS43" s="45">
        <f t="shared" si="105"/>
        <v>0</v>
      </c>
      <c r="BT43" s="45">
        <f t="shared" si="106"/>
        <v>0</v>
      </c>
      <c r="BU43" s="45">
        <f t="shared" si="107"/>
        <v>0</v>
      </c>
      <c r="BV43" s="45">
        <f t="shared" si="108"/>
        <v>0</v>
      </c>
      <c r="BW43" s="45">
        <f t="shared" si="109"/>
        <v>0</v>
      </c>
      <c r="BX43" s="45">
        <f t="shared" si="110"/>
        <v>0</v>
      </c>
      <c r="BY43" s="45">
        <f t="shared" si="111"/>
        <v>0</v>
      </c>
      <c r="BZ43" s="45">
        <f t="shared" si="112"/>
        <v>0</v>
      </c>
      <c r="CA43" s="45">
        <f t="shared" si="113"/>
        <v>0</v>
      </c>
      <c r="CB43" s="45">
        <f t="shared" si="114"/>
        <v>0</v>
      </c>
      <c r="CC43" s="45">
        <f t="shared" si="115"/>
        <v>0</v>
      </c>
      <c r="CD43" s="45">
        <f t="shared" si="116"/>
        <v>0</v>
      </c>
      <c r="CE43" s="45">
        <f t="shared" si="117"/>
        <v>0</v>
      </c>
      <c r="CF43" s="45">
        <f t="shared" si="118"/>
        <v>0</v>
      </c>
      <c r="CG43" s="45">
        <f t="shared" si="119"/>
        <v>0</v>
      </c>
      <c r="CH43" s="45">
        <f t="shared" si="120"/>
        <v>0</v>
      </c>
      <c r="CI43" s="45">
        <f t="shared" si="121"/>
        <v>0</v>
      </c>
      <c r="CJ43" s="45">
        <f t="shared" si="122"/>
        <v>0</v>
      </c>
      <c r="CK43" s="45">
        <f t="shared" si="123"/>
        <v>0</v>
      </c>
      <c r="CL43" s="45">
        <f t="shared" si="124"/>
        <v>0</v>
      </c>
      <c r="CM43" s="45"/>
      <c r="CN43" s="274">
        <f t="shared" si="84"/>
        <v>0</v>
      </c>
      <c r="CO43" s="274">
        <v>42</v>
      </c>
      <c r="CP43" s="269">
        <f t="shared" si="85"/>
        <v>1</v>
      </c>
      <c r="CQ43" s="269">
        <f>CP43+COUNTIF($CP$2:CP43,CP43)-1</f>
        <v>42</v>
      </c>
      <c r="CR43" s="271" t="str">
        <f t="shared" si="51"/>
        <v>Chad</v>
      </c>
      <c r="CS43" s="71">
        <f t="shared" si="86"/>
        <v>0</v>
      </c>
      <c r="CT43" s="45">
        <f t="shared" si="52"/>
        <v>0</v>
      </c>
      <c r="CU43" s="45">
        <f t="shared" si="53"/>
        <v>0</v>
      </c>
      <c r="CV43" s="45">
        <f t="shared" si="54"/>
        <v>0</v>
      </c>
      <c r="CW43" s="45">
        <f t="shared" si="55"/>
        <v>0</v>
      </c>
      <c r="CX43" s="45">
        <f t="shared" si="56"/>
        <v>0</v>
      </c>
      <c r="CY43" s="45">
        <f t="shared" si="57"/>
        <v>0</v>
      </c>
      <c r="CZ43" s="45">
        <f t="shared" si="58"/>
        <v>0</v>
      </c>
      <c r="DA43" s="45">
        <f t="shared" si="59"/>
        <v>0</v>
      </c>
      <c r="DB43" s="45">
        <f t="shared" si="60"/>
        <v>0</v>
      </c>
      <c r="DC43" s="45">
        <f t="shared" si="61"/>
        <v>0</v>
      </c>
      <c r="DD43" s="45">
        <f t="shared" si="62"/>
        <v>0</v>
      </c>
      <c r="DE43" s="45">
        <f t="shared" si="63"/>
        <v>0</v>
      </c>
      <c r="DF43" s="45">
        <f t="shared" si="64"/>
        <v>0</v>
      </c>
      <c r="DG43" s="45">
        <f t="shared" si="65"/>
        <v>0</v>
      </c>
      <c r="DH43" s="45">
        <f t="shared" si="66"/>
        <v>0</v>
      </c>
      <c r="DI43" s="45">
        <f t="shared" si="67"/>
        <v>0</v>
      </c>
      <c r="DJ43" s="45">
        <f t="shared" si="68"/>
        <v>0</v>
      </c>
      <c r="DK43" s="45">
        <f t="shared" si="69"/>
        <v>0</v>
      </c>
      <c r="DL43" s="45">
        <f t="shared" si="70"/>
        <v>0</v>
      </c>
      <c r="DM43" s="45">
        <f t="shared" si="71"/>
        <v>0</v>
      </c>
      <c r="DN43" s="45">
        <f t="shared" si="72"/>
        <v>0</v>
      </c>
      <c r="DO43" s="45">
        <f t="shared" si="73"/>
        <v>0</v>
      </c>
      <c r="DP43" s="45">
        <f t="shared" si="74"/>
        <v>0</v>
      </c>
      <c r="DQ43" s="45">
        <f t="shared" si="75"/>
        <v>0</v>
      </c>
    </row>
    <row r="44" spans="1:143">
      <c r="A44" s="269">
        <v>43</v>
      </c>
      <c r="B44" s="400">
        <f t="shared" si="78"/>
        <v>1</v>
      </c>
      <c r="C44" s="401">
        <f>B44+COUNTIF(B$2:$B44,B44)-1</f>
        <v>43</v>
      </c>
      <c r="D44" s="402" t="str">
        <f>Tables!AI44</f>
        <v>Chile</v>
      </c>
      <c r="E44" s="403">
        <f t="shared" si="79"/>
        <v>0</v>
      </c>
      <c r="F44" s="47">
        <f>SUMIFS('Portfolio Allocation'!C$10:C$109,'Portfolio Allocation'!$A$10:$A$109,'Graph Tables'!$D44)</f>
        <v>0</v>
      </c>
      <c r="G44" s="47">
        <f>SUMIFS('Portfolio Allocation'!D$10:D$109,'Portfolio Allocation'!$A$10:$A$109,'Graph Tables'!$D44)</f>
        <v>0</v>
      </c>
      <c r="H44" s="47">
        <f>SUMIFS('Portfolio Allocation'!E$10:E$109,'Portfolio Allocation'!$A$10:$A$109,'Graph Tables'!$D44)</f>
        <v>0</v>
      </c>
      <c r="I44" s="47">
        <f>SUMIFS('Portfolio Allocation'!F$10:F$109,'Portfolio Allocation'!$A$10:$A$109,'Graph Tables'!$D44)</f>
        <v>0</v>
      </c>
      <c r="J44" s="47">
        <f>SUMIFS('Portfolio Allocation'!G$10:G$109,'Portfolio Allocation'!$A$10:$A$109,'Graph Tables'!$D44)</f>
        <v>0</v>
      </c>
      <c r="K44" s="47">
        <f>SUMIFS('Portfolio Allocation'!H$10:H$109,'Portfolio Allocation'!$A$10:$A$109,'Graph Tables'!$D44)</f>
        <v>0</v>
      </c>
      <c r="L44" s="47">
        <f>SUMIFS('Portfolio Allocation'!I$10:I$109,'Portfolio Allocation'!$A$10:$A$109,'Graph Tables'!$D44)</f>
        <v>0</v>
      </c>
      <c r="M44" s="47">
        <f>SUMIFS('Portfolio Allocation'!J$10:J$109,'Portfolio Allocation'!$A$10:$A$109,'Graph Tables'!$D44)</f>
        <v>0</v>
      </c>
      <c r="N44" s="47">
        <f>SUMIFS('Portfolio Allocation'!K$10:K$109,'Portfolio Allocation'!$A$10:$A$109,'Graph Tables'!$D44)</f>
        <v>0</v>
      </c>
      <c r="O44" s="47">
        <f>SUMIFS('Portfolio Allocation'!L$10:L$109,'Portfolio Allocation'!$A$10:$A$109,'Graph Tables'!$D44)</f>
        <v>0</v>
      </c>
      <c r="P44" s="47">
        <f>SUMIFS('Portfolio Allocation'!M$10:M$109,'Portfolio Allocation'!$A$10:$A$109,'Graph Tables'!$D44)</f>
        <v>0</v>
      </c>
      <c r="Q44" s="47">
        <f>SUMIFS('Portfolio Allocation'!N$10:N$109,'Portfolio Allocation'!$A$10:$A$109,'Graph Tables'!$D44)</f>
        <v>0</v>
      </c>
      <c r="R44" s="47">
        <f>SUMIFS('Portfolio Allocation'!O$10:O$109,'Portfolio Allocation'!$A$10:$A$109,'Graph Tables'!$D44)</f>
        <v>0</v>
      </c>
      <c r="S44" s="47">
        <f>SUMIFS('Portfolio Allocation'!P$10:P$109,'Portfolio Allocation'!$A$10:$A$109,'Graph Tables'!$D44)</f>
        <v>0</v>
      </c>
      <c r="T44" s="47">
        <f>SUMIFS('Portfolio Allocation'!Q$10:Q$109,'Portfolio Allocation'!$A$10:$A$109,'Graph Tables'!$D44)</f>
        <v>0</v>
      </c>
      <c r="U44" s="47">
        <f>SUMIFS('Portfolio Allocation'!R$10:R$109,'Portfolio Allocation'!$A$10:$A$109,'Graph Tables'!$D44)</f>
        <v>0</v>
      </c>
      <c r="V44" s="47">
        <f>SUMIFS('Portfolio Allocation'!S$10:S$109,'Portfolio Allocation'!$A$10:$A$109,'Graph Tables'!$D44)</f>
        <v>0</v>
      </c>
      <c r="W44" s="47">
        <f>SUMIFS('Portfolio Allocation'!T$10:T$109,'Portfolio Allocation'!$A$10:$A$109,'Graph Tables'!$D44)</f>
        <v>0</v>
      </c>
      <c r="X44" s="47">
        <f>SUMIFS('Portfolio Allocation'!U$10:U$109,'Portfolio Allocation'!$A$10:$A$109,'Graph Tables'!$D44)</f>
        <v>0</v>
      </c>
      <c r="Y44" s="47">
        <f>SUMIFS('Portfolio Allocation'!V$10:V$109,'Portfolio Allocation'!$A$10:$A$109,'Graph Tables'!$D44)</f>
        <v>0</v>
      </c>
      <c r="Z44" s="47">
        <f>SUMIFS('Portfolio Allocation'!W$10:W$109,'Portfolio Allocation'!$A$10:$A$109,'Graph Tables'!$D44)</f>
        <v>0</v>
      </c>
      <c r="AA44" s="47">
        <f>SUMIFS('Portfolio Allocation'!X$10:X$109,'Portfolio Allocation'!$A$10:$A$109,'Graph Tables'!$D44)</f>
        <v>0</v>
      </c>
      <c r="AB44" s="47">
        <f>SUMIFS('Portfolio Allocation'!Y$10:Y$109,'Portfolio Allocation'!$A$10:$A$109,'Graph Tables'!$D44)</f>
        <v>0</v>
      </c>
      <c r="AC44" s="47">
        <f>SUMIFS('Portfolio Allocation'!Z$10:Z$109,'Portfolio Allocation'!$A$10:$A$109,'Graph Tables'!$D44)</f>
        <v>0</v>
      </c>
      <c r="AD44" s="47"/>
      <c r="AE44" s="49">
        <v>43</v>
      </c>
      <c r="AF44" t="str">
        <f t="shared" si="125"/>
        <v xml:space="preserve"> </v>
      </c>
      <c r="AG44" s="45">
        <f t="shared" si="96"/>
        <v>0</v>
      </c>
      <c r="AH44" s="47"/>
      <c r="AI44" s="269">
        <f t="shared" si="81"/>
        <v>1</v>
      </c>
      <c r="AJ44" s="269">
        <f>AI44+COUNTIF(AI$2:$AI44,AI44)-1</f>
        <v>43</v>
      </c>
      <c r="AK44" s="271" t="str">
        <f t="shared" si="2"/>
        <v>Chile</v>
      </c>
      <c r="AL44" s="71">
        <f t="shared" si="82"/>
        <v>0</v>
      </c>
      <c r="AM44" s="45">
        <f t="shared" si="3"/>
        <v>0</v>
      </c>
      <c r="AN44" s="45">
        <f t="shared" si="4"/>
        <v>0</v>
      </c>
      <c r="AO44" s="45">
        <f t="shared" si="5"/>
        <v>0</v>
      </c>
      <c r="AP44" s="45">
        <f t="shared" si="6"/>
        <v>0</v>
      </c>
      <c r="AQ44" s="45">
        <f t="shared" si="7"/>
        <v>0</v>
      </c>
      <c r="AR44" s="45">
        <f t="shared" si="8"/>
        <v>0</v>
      </c>
      <c r="AS44" s="45">
        <f t="shared" si="9"/>
        <v>0</v>
      </c>
      <c r="AT44" s="45">
        <f t="shared" si="10"/>
        <v>0</v>
      </c>
      <c r="AU44" s="45">
        <f t="shared" si="11"/>
        <v>0</v>
      </c>
      <c r="AV44" s="45">
        <f t="shared" si="12"/>
        <v>0</v>
      </c>
      <c r="AW44" s="45">
        <f t="shared" si="13"/>
        <v>0</v>
      </c>
      <c r="AX44" s="45">
        <f t="shared" si="14"/>
        <v>0</v>
      </c>
      <c r="AY44" s="45">
        <f t="shared" si="15"/>
        <v>0</v>
      </c>
      <c r="AZ44" s="45">
        <f t="shared" si="16"/>
        <v>0</v>
      </c>
      <c r="BA44" s="45">
        <f t="shared" si="17"/>
        <v>0</v>
      </c>
      <c r="BB44" s="45">
        <f t="shared" si="18"/>
        <v>0</v>
      </c>
      <c r="BC44" s="45">
        <f t="shared" si="19"/>
        <v>0</v>
      </c>
      <c r="BD44" s="45">
        <f t="shared" si="20"/>
        <v>0</v>
      </c>
      <c r="BE44" s="45">
        <f t="shared" si="21"/>
        <v>0</v>
      </c>
      <c r="BF44" s="45">
        <f t="shared" si="22"/>
        <v>0</v>
      </c>
      <c r="BG44" s="45">
        <f t="shared" si="23"/>
        <v>0</v>
      </c>
      <c r="BH44" s="45">
        <f t="shared" si="24"/>
        <v>0</v>
      </c>
      <c r="BI44" s="45">
        <f t="shared" si="25"/>
        <v>0</v>
      </c>
      <c r="BJ44" s="45">
        <f t="shared" si="26"/>
        <v>0</v>
      </c>
      <c r="BK44" s="45"/>
      <c r="BL44" s="49">
        <v>43</v>
      </c>
      <c r="BM44">
        <f t="shared" si="126"/>
        <v>0</v>
      </c>
      <c r="BN44" s="45">
        <f t="shared" si="97"/>
        <v>0</v>
      </c>
      <c r="BO44" s="45">
        <f t="shared" si="101"/>
        <v>0</v>
      </c>
      <c r="BP44" s="45">
        <f t="shared" si="102"/>
        <v>0</v>
      </c>
      <c r="BQ44" s="45">
        <f t="shared" si="103"/>
        <v>0</v>
      </c>
      <c r="BR44" s="45">
        <f t="shared" si="104"/>
        <v>0</v>
      </c>
      <c r="BS44" s="45">
        <f t="shared" si="105"/>
        <v>0</v>
      </c>
      <c r="BT44" s="45">
        <f t="shared" si="106"/>
        <v>0</v>
      </c>
      <c r="BU44" s="45">
        <f t="shared" si="107"/>
        <v>0</v>
      </c>
      <c r="BV44" s="45">
        <f t="shared" si="108"/>
        <v>0</v>
      </c>
      <c r="BW44" s="45">
        <f t="shared" si="109"/>
        <v>0</v>
      </c>
      <c r="BX44" s="45">
        <f t="shared" si="110"/>
        <v>0</v>
      </c>
      <c r="BY44" s="45">
        <f t="shared" si="111"/>
        <v>0</v>
      </c>
      <c r="BZ44" s="45">
        <f t="shared" si="112"/>
        <v>0</v>
      </c>
      <c r="CA44" s="45">
        <f t="shared" si="113"/>
        <v>0</v>
      </c>
      <c r="CB44" s="45">
        <f t="shared" si="114"/>
        <v>0</v>
      </c>
      <c r="CC44" s="45">
        <f t="shared" si="115"/>
        <v>0</v>
      </c>
      <c r="CD44" s="45">
        <f t="shared" si="116"/>
        <v>0</v>
      </c>
      <c r="CE44" s="45">
        <f t="shared" si="117"/>
        <v>0</v>
      </c>
      <c r="CF44" s="45">
        <f t="shared" si="118"/>
        <v>0</v>
      </c>
      <c r="CG44" s="45">
        <f t="shared" si="119"/>
        <v>0</v>
      </c>
      <c r="CH44" s="45">
        <f t="shared" si="120"/>
        <v>0</v>
      </c>
      <c r="CI44" s="45">
        <f t="shared" si="121"/>
        <v>0</v>
      </c>
      <c r="CJ44" s="45">
        <f t="shared" si="122"/>
        <v>0</v>
      </c>
      <c r="CK44" s="45">
        <f t="shared" si="123"/>
        <v>0</v>
      </c>
      <c r="CL44" s="45">
        <f t="shared" si="124"/>
        <v>0</v>
      </c>
      <c r="CM44" s="45"/>
      <c r="CN44" s="274">
        <f t="shared" si="84"/>
        <v>0</v>
      </c>
      <c r="CO44" s="274">
        <v>43</v>
      </c>
      <c r="CP44" s="269">
        <f t="shared" si="85"/>
        <v>1</v>
      </c>
      <c r="CQ44" s="269">
        <f>CP44+COUNTIF($CP$2:CP44,CP44)-1</f>
        <v>43</v>
      </c>
      <c r="CR44" s="271" t="str">
        <f t="shared" si="51"/>
        <v>Chile</v>
      </c>
      <c r="CS44" s="71">
        <f t="shared" si="86"/>
        <v>0</v>
      </c>
      <c r="CT44" s="45">
        <f t="shared" si="52"/>
        <v>0</v>
      </c>
      <c r="CU44" s="45">
        <f t="shared" si="53"/>
        <v>0</v>
      </c>
      <c r="CV44" s="45">
        <f t="shared" si="54"/>
        <v>0</v>
      </c>
      <c r="CW44" s="45">
        <f t="shared" si="55"/>
        <v>0</v>
      </c>
      <c r="CX44" s="45">
        <f t="shared" si="56"/>
        <v>0</v>
      </c>
      <c r="CY44" s="45">
        <f t="shared" si="57"/>
        <v>0</v>
      </c>
      <c r="CZ44" s="45">
        <f t="shared" si="58"/>
        <v>0</v>
      </c>
      <c r="DA44" s="45">
        <f t="shared" si="59"/>
        <v>0</v>
      </c>
      <c r="DB44" s="45">
        <f t="shared" si="60"/>
        <v>0</v>
      </c>
      <c r="DC44" s="45">
        <f t="shared" si="61"/>
        <v>0</v>
      </c>
      <c r="DD44" s="45">
        <f t="shared" si="62"/>
        <v>0</v>
      </c>
      <c r="DE44" s="45">
        <f t="shared" si="63"/>
        <v>0</v>
      </c>
      <c r="DF44" s="45">
        <f t="shared" si="64"/>
        <v>0</v>
      </c>
      <c r="DG44" s="45">
        <f t="shared" si="65"/>
        <v>0</v>
      </c>
      <c r="DH44" s="45">
        <f t="shared" si="66"/>
        <v>0</v>
      </c>
      <c r="DI44" s="45">
        <f t="shared" si="67"/>
        <v>0</v>
      </c>
      <c r="DJ44" s="45">
        <f t="shared" si="68"/>
        <v>0</v>
      </c>
      <c r="DK44" s="45">
        <f t="shared" si="69"/>
        <v>0</v>
      </c>
      <c r="DL44" s="45">
        <f t="shared" si="70"/>
        <v>0</v>
      </c>
      <c r="DM44" s="45">
        <f t="shared" si="71"/>
        <v>0</v>
      </c>
      <c r="DN44" s="45">
        <f t="shared" si="72"/>
        <v>0</v>
      </c>
      <c r="DO44" s="45">
        <f t="shared" si="73"/>
        <v>0</v>
      </c>
      <c r="DP44" s="45">
        <f t="shared" si="74"/>
        <v>0</v>
      </c>
      <c r="DQ44" s="45">
        <f t="shared" si="75"/>
        <v>0</v>
      </c>
    </row>
    <row r="45" spans="1:143">
      <c r="A45" s="269">
        <v>44</v>
      </c>
      <c r="B45" s="400">
        <f t="shared" si="78"/>
        <v>1</v>
      </c>
      <c r="C45" s="401">
        <f>B45+COUNTIF(B$2:$B45,B45)-1</f>
        <v>44</v>
      </c>
      <c r="D45" s="402" t="str">
        <f>Tables!AI45</f>
        <v>China</v>
      </c>
      <c r="E45" s="403">
        <f t="shared" si="79"/>
        <v>0</v>
      </c>
      <c r="F45" s="47">
        <f>SUMIFS('Portfolio Allocation'!C$10:C$109,'Portfolio Allocation'!$A$10:$A$109,'Graph Tables'!$D45)</f>
        <v>0</v>
      </c>
      <c r="G45" s="47">
        <f>SUMIFS('Portfolio Allocation'!D$10:D$109,'Portfolio Allocation'!$A$10:$A$109,'Graph Tables'!$D45)</f>
        <v>0</v>
      </c>
      <c r="H45" s="47">
        <f>SUMIFS('Portfolio Allocation'!E$10:E$109,'Portfolio Allocation'!$A$10:$A$109,'Graph Tables'!$D45)</f>
        <v>0</v>
      </c>
      <c r="I45" s="47">
        <f>SUMIFS('Portfolio Allocation'!F$10:F$109,'Portfolio Allocation'!$A$10:$A$109,'Graph Tables'!$D45)</f>
        <v>0</v>
      </c>
      <c r="J45" s="47">
        <f>SUMIFS('Portfolio Allocation'!G$10:G$109,'Portfolio Allocation'!$A$10:$A$109,'Graph Tables'!$D45)</f>
        <v>0</v>
      </c>
      <c r="K45" s="47">
        <f>SUMIFS('Portfolio Allocation'!H$10:H$109,'Portfolio Allocation'!$A$10:$A$109,'Graph Tables'!$D45)</f>
        <v>0</v>
      </c>
      <c r="L45" s="47">
        <f>SUMIFS('Portfolio Allocation'!I$10:I$109,'Portfolio Allocation'!$A$10:$A$109,'Graph Tables'!$D45)</f>
        <v>0</v>
      </c>
      <c r="M45" s="47">
        <f>SUMIFS('Portfolio Allocation'!J$10:J$109,'Portfolio Allocation'!$A$10:$A$109,'Graph Tables'!$D45)</f>
        <v>0</v>
      </c>
      <c r="N45" s="47">
        <f>SUMIFS('Portfolio Allocation'!K$10:K$109,'Portfolio Allocation'!$A$10:$A$109,'Graph Tables'!$D45)</f>
        <v>0</v>
      </c>
      <c r="O45" s="47">
        <f>SUMIFS('Portfolio Allocation'!L$10:L$109,'Portfolio Allocation'!$A$10:$A$109,'Graph Tables'!$D45)</f>
        <v>0</v>
      </c>
      <c r="P45" s="47">
        <f>SUMIFS('Portfolio Allocation'!M$10:M$109,'Portfolio Allocation'!$A$10:$A$109,'Graph Tables'!$D45)</f>
        <v>0</v>
      </c>
      <c r="Q45" s="47">
        <f>SUMIFS('Portfolio Allocation'!N$10:N$109,'Portfolio Allocation'!$A$10:$A$109,'Graph Tables'!$D45)</f>
        <v>0</v>
      </c>
      <c r="R45" s="47">
        <f>SUMIFS('Portfolio Allocation'!O$10:O$109,'Portfolio Allocation'!$A$10:$A$109,'Graph Tables'!$D45)</f>
        <v>0</v>
      </c>
      <c r="S45" s="47">
        <f>SUMIFS('Portfolio Allocation'!P$10:P$109,'Portfolio Allocation'!$A$10:$A$109,'Graph Tables'!$D45)</f>
        <v>0</v>
      </c>
      <c r="T45" s="47">
        <f>SUMIFS('Portfolio Allocation'!Q$10:Q$109,'Portfolio Allocation'!$A$10:$A$109,'Graph Tables'!$D45)</f>
        <v>0</v>
      </c>
      <c r="U45" s="47">
        <f>SUMIFS('Portfolio Allocation'!R$10:R$109,'Portfolio Allocation'!$A$10:$A$109,'Graph Tables'!$D45)</f>
        <v>0</v>
      </c>
      <c r="V45" s="47">
        <f>SUMIFS('Portfolio Allocation'!S$10:S$109,'Portfolio Allocation'!$A$10:$A$109,'Graph Tables'!$D45)</f>
        <v>0</v>
      </c>
      <c r="W45" s="47">
        <f>SUMIFS('Portfolio Allocation'!T$10:T$109,'Portfolio Allocation'!$A$10:$A$109,'Graph Tables'!$D45)</f>
        <v>0</v>
      </c>
      <c r="X45" s="47">
        <f>SUMIFS('Portfolio Allocation'!U$10:U$109,'Portfolio Allocation'!$A$10:$A$109,'Graph Tables'!$D45)</f>
        <v>0</v>
      </c>
      <c r="Y45" s="47">
        <f>SUMIFS('Portfolio Allocation'!V$10:V$109,'Portfolio Allocation'!$A$10:$A$109,'Graph Tables'!$D45)</f>
        <v>0</v>
      </c>
      <c r="Z45" s="47">
        <f>SUMIFS('Portfolio Allocation'!W$10:W$109,'Portfolio Allocation'!$A$10:$A$109,'Graph Tables'!$D45)</f>
        <v>0</v>
      </c>
      <c r="AA45" s="47">
        <f>SUMIFS('Portfolio Allocation'!X$10:X$109,'Portfolio Allocation'!$A$10:$A$109,'Graph Tables'!$D45)</f>
        <v>0</v>
      </c>
      <c r="AB45" s="47">
        <f>SUMIFS('Portfolio Allocation'!Y$10:Y$109,'Portfolio Allocation'!$A$10:$A$109,'Graph Tables'!$D45)</f>
        <v>0</v>
      </c>
      <c r="AC45" s="47">
        <f>SUMIFS('Portfolio Allocation'!Z$10:Z$109,'Portfolio Allocation'!$A$10:$A$109,'Graph Tables'!$D45)</f>
        <v>0</v>
      </c>
      <c r="AD45" s="47"/>
      <c r="AE45" s="49">
        <v>44</v>
      </c>
      <c r="AF45" t="str">
        <f t="shared" si="125"/>
        <v xml:space="preserve"> </v>
      </c>
      <c r="AG45" s="45">
        <f t="shared" si="96"/>
        <v>0</v>
      </c>
      <c r="AH45" s="47"/>
      <c r="AI45" s="269">
        <f t="shared" si="81"/>
        <v>1</v>
      </c>
      <c r="AJ45" s="269">
        <f>AI45+COUNTIF(AI$2:$AI45,AI45)-1</f>
        <v>44</v>
      </c>
      <c r="AK45" s="271" t="str">
        <f t="shared" si="2"/>
        <v>China</v>
      </c>
      <c r="AL45" s="71">
        <f t="shared" si="82"/>
        <v>0</v>
      </c>
      <c r="AM45" s="45">
        <f t="shared" si="3"/>
        <v>0</v>
      </c>
      <c r="AN45" s="45">
        <f t="shared" si="4"/>
        <v>0</v>
      </c>
      <c r="AO45" s="45">
        <f t="shared" si="5"/>
        <v>0</v>
      </c>
      <c r="AP45" s="45">
        <f t="shared" si="6"/>
        <v>0</v>
      </c>
      <c r="AQ45" s="45">
        <f t="shared" si="7"/>
        <v>0</v>
      </c>
      <c r="AR45" s="45">
        <f t="shared" si="8"/>
        <v>0</v>
      </c>
      <c r="AS45" s="45">
        <f t="shared" si="9"/>
        <v>0</v>
      </c>
      <c r="AT45" s="45">
        <f t="shared" si="10"/>
        <v>0</v>
      </c>
      <c r="AU45" s="45">
        <f t="shared" si="11"/>
        <v>0</v>
      </c>
      <c r="AV45" s="45">
        <f t="shared" si="12"/>
        <v>0</v>
      </c>
      <c r="AW45" s="45">
        <f t="shared" si="13"/>
        <v>0</v>
      </c>
      <c r="AX45" s="45">
        <f t="shared" si="14"/>
        <v>0</v>
      </c>
      <c r="AY45" s="45">
        <f t="shared" si="15"/>
        <v>0</v>
      </c>
      <c r="AZ45" s="45">
        <f t="shared" si="16"/>
        <v>0</v>
      </c>
      <c r="BA45" s="45">
        <f t="shared" si="17"/>
        <v>0</v>
      </c>
      <c r="BB45" s="45">
        <f t="shared" si="18"/>
        <v>0</v>
      </c>
      <c r="BC45" s="45">
        <f t="shared" si="19"/>
        <v>0</v>
      </c>
      <c r="BD45" s="45">
        <f t="shared" si="20"/>
        <v>0</v>
      </c>
      <c r="BE45" s="45">
        <f t="shared" si="21"/>
        <v>0</v>
      </c>
      <c r="BF45" s="45">
        <f t="shared" si="22"/>
        <v>0</v>
      </c>
      <c r="BG45" s="45">
        <f t="shared" si="23"/>
        <v>0</v>
      </c>
      <c r="BH45" s="45">
        <f t="shared" si="24"/>
        <v>0</v>
      </c>
      <c r="BI45" s="45">
        <f t="shared" si="25"/>
        <v>0</v>
      </c>
      <c r="BJ45" s="45">
        <f t="shared" si="26"/>
        <v>0</v>
      </c>
      <c r="BK45" s="45"/>
      <c r="BL45" s="49">
        <v>44</v>
      </c>
      <c r="BM45">
        <f t="shared" si="126"/>
        <v>0</v>
      </c>
      <c r="BN45" s="45">
        <f t="shared" si="97"/>
        <v>0</v>
      </c>
      <c r="BO45" s="45">
        <f t="shared" si="101"/>
        <v>0</v>
      </c>
      <c r="BP45" s="45">
        <f t="shared" si="102"/>
        <v>0</v>
      </c>
      <c r="BQ45" s="45">
        <f t="shared" si="103"/>
        <v>0</v>
      </c>
      <c r="BR45" s="45">
        <f t="shared" si="104"/>
        <v>0</v>
      </c>
      <c r="BS45" s="45">
        <f t="shared" si="105"/>
        <v>0</v>
      </c>
      <c r="BT45" s="45">
        <f t="shared" si="106"/>
        <v>0</v>
      </c>
      <c r="BU45" s="45">
        <f t="shared" si="107"/>
        <v>0</v>
      </c>
      <c r="BV45" s="45">
        <f t="shared" si="108"/>
        <v>0</v>
      </c>
      <c r="BW45" s="45">
        <f t="shared" si="109"/>
        <v>0</v>
      </c>
      <c r="BX45" s="45">
        <f t="shared" si="110"/>
        <v>0</v>
      </c>
      <c r="BY45" s="45">
        <f t="shared" si="111"/>
        <v>0</v>
      </c>
      <c r="BZ45" s="45">
        <f t="shared" si="112"/>
        <v>0</v>
      </c>
      <c r="CA45" s="45">
        <f t="shared" si="113"/>
        <v>0</v>
      </c>
      <c r="CB45" s="45">
        <f t="shared" si="114"/>
        <v>0</v>
      </c>
      <c r="CC45" s="45">
        <f t="shared" si="115"/>
        <v>0</v>
      </c>
      <c r="CD45" s="45">
        <f t="shared" si="116"/>
        <v>0</v>
      </c>
      <c r="CE45" s="45">
        <f t="shared" si="117"/>
        <v>0</v>
      </c>
      <c r="CF45" s="45">
        <f t="shared" si="118"/>
        <v>0</v>
      </c>
      <c r="CG45" s="45">
        <f t="shared" si="119"/>
        <v>0</v>
      </c>
      <c r="CH45" s="45">
        <f t="shared" si="120"/>
        <v>0</v>
      </c>
      <c r="CI45" s="45">
        <f t="shared" si="121"/>
        <v>0</v>
      </c>
      <c r="CJ45" s="45">
        <f t="shared" si="122"/>
        <v>0</v>
      </c>
      <c r="CK45" s="45">
        <f t="shared" si="123"/>
        <v>0</v>
      </c>
      <c r="CL45" s="45">
        <f t="shared" si="124"/>
        <v>0</v>
      </c>
      <c r="CM45" s="45"/>
      <c r="CN45" s="274">
        <f t="shared" si="84"/>
        <v>0</v>
      </c>
      <c r="CO45" s="274">
        <v>44</v>
      </c>
      <c r="CP45" s="269">
        <f t="shared" si="85"/>
        <v>1</v>
      </c>
      <c r="CQ45" s="269">
        <f>CP45+COUNTIF($CP$2:CP45,CP45)-1</f>
        <v>44</v>
      </c>
      <c r="CR45" s="271" t="str">
        <f t="shared" si="51"/>
        <v>China</v>
      </c>
      <c r="CS45" s="71">
        <f t="shared" si="86"/>
        <v>0</v>
      </c>
      <c r="CT45" s="45">
        <f t="shared" si="52"/>
        <v>0</v>
      </c>
      <c r="CU45" s="45">
        <f t="shared" si="53"/>
        <v>0</v>
      </c>
      <c r="CV45" s="45">
        <f t="shared" si="54"/>
        <v>0</v>
      </c>
      <c r="CW45" s="45">
        <f t="shared" si="55"/>
        <v>0</v>
      </c>
      <c r="CX45" s="45">
        <f t="shared" si="56"/>
        <v>0</v>
      </c>
      <c r="CY45" s="45">
        <f t="shared" si="57"/>
        <v>0</v>
      </c>
      <c r="CZ45" s="45">
        <f t="shared" si="58"/>
        <v>0</v>
      </c>
      <c r="DA45" s="45">
        <f t="shared" si="59"/>
        <v>0</v>
      </c>
      <c r="DB45" s="45">
        <f t="shared" si="60"/>
        <v>0</v>
      </c>
      <c r="DC45" s="45">
        <f t="shared" si="61"/>
        <v>0</v>
      </c>
      <c r="DD45" s="45">
        <f t="shared" si="62"/>
        <v>0</v>
      </c>
      <c r="DE45" s="45">
        <f t="shared" si="63"/>
        <v>0</v>
      </c>
      <c r="DF45" s="45">
        <f t="shared" si="64"/>
        <v>0</v>
      </c>
      <c r="DG45" s="45">
        <f t="shared" si="65"/>
        <v>0</v>
      </c>
      <c r="DH45" s="45">
        <f t="shared" si="66"/>
        <v>0</v>
      </c>
      <c r="DI45" s="45">
        <f t="shared" si="67"/>
        <v>0</v>
      </c>
      <c r="DJ45" s="45">
        <f t="shared" si="68"/>
        <v>0</v>
      </c>
      <c r="DK45" s="45">
        <f t="shared" si="69"/>
        <v>0</v>
      </c>
      <c r="DL45" s="45">
        <f t="shared" si="70"/>
        <v>0</v>
      </c>
      <c r="DM45" s="45">
        <f t="shared" si="71"/>
        <v>0</v>
      </c>
      <c r="DN45" s="45">
        <f t="shared" si="72"/>
        <v>0</v>
      </c>
      <c r="DO45" s="45">
        <f t="shared" si="73"/>
        <v>0</v>
      </c>
      <c r="DP45" s="45">
        <f t="shared" si="74"/>
        <v>0</v>
      </c>
      <c r="DQ45" s="45">
        <f t="shared" si="75"/>
        <v>0</v>
      </c>
    </row>
    <row r="46" spans="1:143">
      <c r="A46" s="269">
        <v>45</v>
      </c>
      <c r="B46" s="400">
        <f t="shared" si="78"/>
        <v>1</v>
      </c>
      <c r="C46" s="401">
        <f>B46+COUNTIF(B$2:$B46,B46)-1</f>
        <v>45</v>
      </c>
      <c r="D46" s="402" t="str">
        <f>Tables!AI46</f>
        <v>Christmas Island</v>
      </c>
      <c r="E46" s="403">
        <f t="shared" si="79"/>
        <v>0</v>
      </c>
      <c r="F46" s="47">
        <f>SUMIFS('Portfolio Allocation'!C$10:C$109,'Portfolio Allocation'!$A$10:$A$109,'Graph Tables'!$D46)</f>
        <v>0</v>
      </c>
      <c r="G46" s="47">
        <f>SUMIFS('Portfolio Allocation'!D$10:D$109,'Portfolio Allocation'!$A$10:$A$109,'Graph Tables'!$D46)</f>
        <v>0</v>
      </c>
      <c r="H46" s="47">
        <f>SUMIFS('Portfolio Allocation'!E$10:E$109,'Portfolio Allocation'!$A$10:$A$109,'Graph Tables'!$D46)</f>
        <v>0</v>
      </c>
      <c r="I46" s="47">
        <f>SUMIFS('Portfolio Allocation'!F$10:F$109,'Portfolio Allocation'!$A$10:$A$109,'Graph Tables'!$D46)</f>
        <v>0</v>
      </c>
      <c r="J46" s="47">
        <f>SUMIFS('Portfolio Allocation'!G$10:G$109,'Portfolio Allocation'!$A$10:$A$109,'Graph Tables'!$D46)</f>
        <v>0</v>
      </c>
      <c r="K46" s="47">
        <f>SUMIFS('Portfolio Allocation'!H$10:H$109,'Portfolio Allocation'!$A$10:$A$109,'Graph Tables'!$D46)</f>
        <v>0</v>
      </c>
      <c r="L46" s="47">
        <f>SUMIFS('Portfolio Allocation'!I$10:I$109,'Portfolio Allocation'!$A$10:$A$109,'Graph Tables'!$D46)</f>
        <v>0</v>
      </c>
      <c r="M46" s="47">
        <f>SUMIFS('Portfolio Allocation'!J$10:J$109,'Portfolio Allocation'!$A$10:$A$109,'Graph Tables'!$D46)</f>
        <v>0</v>
      </c>
      <c r="N46" s="47">
        <f>SUMIFS('Portfolio Allocation'!K$10:K$109,'Portfolio Allocation'!$A$10:$A$109,'Graph Tables'!$D46)</f>
        <v>0</v>
      </c>
      <c r="O46" s="47">
        <f>SUMIFS('Portfolio Allocation'!L$10:L$109,'Portfolio Allocation'!$A$10:$A$109,'Graph Tables'!$D46)</f>
        <v>0</v>
      </c>
      <c r="P46" s="47">
        <f>SUMIFS('Portfolio Allocation'!M$10:M$109,'Portfolio Allocation'!$A$10:$A$109,'Graph Tables'!$D46)</f>
        <v>0</v>
      </c>
      <c r="Q46" s="47">
        <f>SUMIFS('Portfolio Allocation'!N$10:N$109,'Portfolio Allocation'!$A$10:$A$109,'Graph Tables'!$D46)</f>
        <v>0</v>
      </c>
      <c r="R46" s="47">
        <f>SUMIFS('Portfolio Allocation'!O$10:O$109,'Portfolio Allocation'!$A$10:$A$109,'Graph Tables'!$D46)</f>
        <v>0</v>
      </c>
      <c r="S46" s="47">
        <f>SUMIFS('Portfolio Allocation'!P$10:P$109,'Portfolio Allocation'!$A$10:$A$109,'Graph Tables'!$D46)</f>
        <v>0</v>
      </c>
      <c r="T46" s="47">
        <f>SUMIFS('Portfolio Allocation'!Q$10:Q$109,'Portfolio Allocation'!$A$10:$A$109,'Graph Tables'!$D46)</f>
        <v>0</v>
      </c>
      <c r="U46" s="47">
        <f>SUMIFS('Portfolio Allocation'!R$10:R$109,'Portfolio Allocation'!$A$10:$A$109,'Graph Tables'!$D46)</f>
        <v>0</v>
      </c>
      <c r="V46" s="47">
        <f>SUMIFS('Portfolio Allocation'!S$10:S$109,'Portfolio Allocation'!$A$10:$A$109,'Graph Tables'!$D46)</f>
        <v>0</v>
      </c>
      <c r="W46" s="47">
        <f>SUMIFS('Portfolio Allocation'!T$10:T$109,'Portfolio Allocation'!$A$10:$A$109,'Graph Tables'!$D46)</f>
        <v>0</v>
      </c>
      <c r="X46" s="47">
        <f>SUMIFS('Portfolio Allocation'!U$10:U$109,'Portfolio Allocation'!$A$10:$A$109,'Graph Tables'!$D46)</f>
        <v>0</v>
      </c>
      <c r="Y46" s="47">
        <f>SUMIFS('Portfolio Allocation'!V$10:V$109,'Portfolio Allocation'!$A$10:$A$109,'Graph Tables'!$D46)</f>
        <v>0</v>
      </c>
      <c r="Z46" s="47">
        <f>SUMIFS('Portfolio Allocation'!W$10:W$109,'Portfolio Allocation'!$A$10:$A$109,'Graph Tables'!$D46)</f>
        <v>0</v>
      </c>
      <c r="AA46" s="47">
        <f>SUMIFS('Portfolio Allocation'!X$10:X$109,'Portfolio Allocation'!$A$10:$A$109,'Graph Tables'!$D46)</f>
        <v>0</v>
      </c>
      <c r="AB46" s="47">
        <f>SUMIFS('Portfolio Allocation'!Y$10:Y$109,'Portfolio Allocation'!$A$10:$A$109,'Graph Tables'!$D46)</f>
        <v>0</v>
      </c>
      <c r="AC46" s="47">
        <f>SUMIFS('Portfolio Allocation'!Z$10:Z$109,'Portfolio Allocation'!$A$10:$A$109,'Graph Tables'!$D46)</f>
        <v>0</v>
      </c>
      <c r="AD46" s="47"/>
      <c r="AE46" s="49">
        <v>45</v>
      </c>
      <c r="AF46" t="str">
        <f t="shared" si="125"/>
        <v xml:space="preserve"> </v>
      </c>
      <c r="AG46" s="45">
        <f t="shared" si="96"/>
        <v>0</v>
      </c>
      <c r="AH46" s="47"/>
      <c r="AI46" s="269">
        <f t="shared" si="81"/>
        <v>1</v>
      </c>
      <c r="AJ46" s="269">
        <f>AI46+COUNTIF(AI$2:$AI46,AI46)-1</f>
        <v>45</v>
      </c>
      <c r="AK46" s="271" t="str">
        <f t="shared" si="2"/>
        <v>Christmas Island</v>
      </c>
      <c r="AL46" s="71">
        <f t="shared" si="82"/>
        <v>0</v>
      </c>
      <c r="AM46" s="45">
        <f t="shared" si="3"/>
        <v>0</v>
      </c>
      <c r="AN46" s="45">
        <f t="shared" si="4"/>
        <v>0</v>
      </c>
      <c r="AO46" s="45">
        <f t="shared" si="5"/>
        <v>0</v>
      </c>
      <c r="AP46" s="45">
        <f t="shared" si="6"/>
        <v>0</v>
      </c>
      <c r="AQ46" s="45">
        <f t="shared" si="7"/>
        <v>0</v>
      </c>
      <c r="AR46" s="45">
        <f t="shared" si="8"/>
        <v>0</v>
      </c>
      <c r="AS46" s="45">
        <f t="shared" si="9"/>
        <v>0</v>
      </c>
      <c r="AT46" s="45">
        <f t="shared" si="10"/>
        <v>0</v>
      </c>
      <c r="AU46" s="45">
        <f t="shared" si="11"/>
        <v>0</v>
      </c>
      <c r="AV46" s="45">
        <f t="shared" si="12"/>
        <v>0</v>
      </c>
      <c r="AW46" s="45">
        <f t="shared" si="13"/>
        <v>0</v>
      </c>
      <c r="AX46" s="45">
        <f t="shared" si="14"/>
        <v>0</v>
      </c>
      <c r="AY46" s="45">
        <f t="shared" si="15"/>
        <v>0</v>
      </c>
      <c r="AZ46" s="45">
        <f t="shared" si="16"/>
        <v>0</v>
      </c>
      <c r="BA46" s="45">
        <f t="shared" si="17"/>
        <v>0</v>
      </c>
      <c r="BB46" s="45">
        <f t="shared" si="18"/>
        <v>0</v>
      </c>
      <c r="BC46" s="45">
        <f t="shared" si="19"/>
        <v>0</v>
      </c>
      <c r="BD46" s="45">
        <f t="shared" si="20"/>
        <v>0</v>
      </c>
      <c r="BE46" s="45">
        <f t="shared" si="21"/>
        <v>0</v>
      </c>
      <c r="BF46" s="45">
        <f t="shared" si="22"/>
        <v>0</v>
      </c>
      <c r="BG46" s="45">
        <f t="shared" si="23"/>
        <v>0</v>
      </c>
      <c r="BH46" s="45">
        <f t="shared" si="24"/>
        <v>0</v>
      </c>
      <c r="BI46" s="45">
        <f t="shared" si="25"/>
        <v>0</v>
      </c>
      <c r="BJ46" s="45">
        <f t="shared" si="26"/>
        <v>0</v>
      </c>
      <c r="BK46" s="45"/>
      <c r="BL46" s="49">
        <v>45</v>
      </c>
      <c r="BM46">
        <f t="shared" si="126"/>
        <v>0</v>
      </c>
      <c r="BN46" s="45">
        <f t="shared" si="97"/>
        <v>0</v>
      </c>
      <c r="BO46" s="45">
        <f t="shared" si="101"/>
        <v>0</v>
      </c>
      <c r="BP46" s="45">
        <f t="shared" si="102"/>
        <v>0</v>
      </c>
      <c r="BQ46" s="45">
        <f t="shared" si="103"/>
        <v>0</v>
      </c>
      <c r="BR46" s="45">
        <f t="shared" si="104"/>
        <v>0</v>
      </c>
      <c r="BS46" s="45">
        <f t="shared" si="105"/>
        <v>0</v>
      </c>
      <c r="BT46" s="45">
        <f t="shared" si="106"/>
        <v>0</v>
      </c>
      <c r="BU46" s="45">
        <f t="shared" si="107"/>
        <v>0</v>
      </c>
      <c r="BV46" s="45">
        <f t="shared" si="108"/>
        <v>0</v>
      </c>
      <c r="BW46" s="45">
        <f t="shared" si="109"/>
        <v>0</v>
      </c>
      <c r="BX46" s="45">
        <f t="shared" si="110"/>
        <v>0</v>
      </c>
      <c r="BY46" s="45">
        <f t="shared" si="111"/>
        <v>0</v>
      </c>
      <c r="BZ46" s="45">
        <f t="shared" si="112"/>
        <v>0</v>
      </c>
      <c r="CA46" s="45">
        <f t="shared" si="113"/>
        <v>0</v>
      </c>
      <c r="CB46" s="45">
        <f t="shared" si="114"/>
        <v>0</v>
      </c>
      <c r="CC46" s="45">
        <f t="shared" si="115"/>
        <v>0</v>
      </c>
      <c r="CD46" s="45">
        <f t="shared" si="116"/>
        <v>0</v>
      </c>
      <c r="CE46" s="45">
        <f t="shared" si="117"/>
        <v>0</v>
      </c>
      <c r="CF46" s="45">
        <f t="shared" si="118"/>
        <v>0</v>
      </c>
      <c r="CG46" s="45">
        <f t="shared" si="119"/>
        <v>0</v>
      </c>
      <c r="CH46" s="45">
        <f t="shared" si="120"/>
        <v>0</v>
      </c>
      <c r="CI46" s="45">
        <f t="shared" si="121"/>
        <v>0</v>
      </c>
      <c r="CJ46" s="45">
        <f t="shared" si="122"/>
        <v>0</v>
      </c>
      <c r="CK46" s="45">
        <f t="shared" si="123"/>
        <v>0</v>
      </c>
      <c r="CL46" s="45">
        <f t="shared" si="124"/>
        <v>0</v>
      </c>
      <c r="CM46" s="45"/>
      <c r="CN46" s="274">
        <f t="shared" si="84"/>
        <v>0</v>
      </c>
      <c r="CO46" s="274">
        <v>45</v>
      </c>
      <c r="CP46" s="269">
        <f t="shared" si="85"/>
        <v>1</v>
      </c>
      <c r="CQ46" s="269">
        <f>CP46+COUNTIF($CP$2:CP46,CP46)-1</f>
        <v>45</v>
      </c>
      <c r="CR46" s="271" t="str">
        <f t="shared" si="51"/>
        <v>Christmas Island</v>
      </c>
      <c r="CS46" s="71">
        <f t="shared" si="86"/>
        <v>0</v>
      </c>
      <c r="CT46" s="45">
        <f t="shared" si="52"/>
        <v>0</v>
      </c>
      <c r="CU46" s="45">
        <f t="shared" si="53"/>
        <v>0</v>
      </c>
      <c r="CV46" s="45">
        <f t="shared" si="54"/>
        <v>0</v>
      </c>
      <c r="CW46" s="45">
        <f t="shared" si="55"/>
        <v>0</v>
      </c>
      <c r="CX46" s="45">
        <f t="shared" si="56"/>
        <v>0</v>
      </c>
      <c r="CY46" s="45">
        <f t="shared" si="57"/>
        <v>0</v>
      </c>
      <c r="CZ46" s="45">
        <f t="shared" si="58"/>
        <v>0</v>
      </c>
      <c r="DA46" s="45">
        <f t="shared" si="59"/>
        <v>0</v>
      </c>
      <c r="DB46" s="45">
        <f t="shared" si="60"/>
        <v>0</v>
      </c>
      <c r="DC46" s="45">
        <f t="shared" si="61"/>
        <v>0</v>
      </c>
      <c r="DD46" s="45">
        <f t="shared" si="62"/>
        <v>0</v>
      </c>
      <c r="DE46" s="45">
        <f t="shared" si="63"/>
        <v>0</v>
      </c>
      <c r="DF46" s="45">
        <f t="shared" si="64"/>
        <v>0</v>
      </c>
      <c r="DG46" s="45">
        <f t="shared" si="65"/>
        <v>0</v>
      </c>
      <c r="DH46" s="45">
        <f t="shared" si="66"/>
        <v>0</v>
      </c>
      <c r="DI46" s="45">
        <f t="shared" si="67"/>
        <v>0</v>
      </c>
      <c r="DJ46" s="45">
        <f t="shared" si="68"/>
        <v>0</v>
      </c>
      <c r="DK46" s="45">
        <f t="shared" si="69"/>
        <v>0</v>
      </c>
      <c r="DL46" s="45">
        <f t="shared" si="70"/>
        <v>0</v>
      </c>
      <c r="DM46" s="45">
        <f t="shared" si="71"/>
        <v>0</v>
      </c>
      <c r="DN46" s="45">
        <f t="shared" si="72"/>
        <v>0</v>
      </c>
      <c r="DO46" s="45">
        <f t="shared" si="73"/>
        <v>0</v>
      </c>
      <c r="DP46" s="45">
        <f t="shared" si="74"/>
        <v>0</v>
      </c>
      <c r="DQ46" s="45">
        <f t="shared" si="75"/>
        <v>0</v>
      </c>
    </row>
    <row r="47" spans="1:143">
      <c r="A47" s="269">
        <v>46</v>
      </c>
      <c r="B47" s="400">
        <f t="shared" si="78"/>
        <v>1</v>
      </c>
      <c r="C47" s="401">
        <f>B47+COUNTIF(B$2:$B47,B47)-1</f>
        <v>46</v>
      </c>
      <c r="D47" s="402" t="str">
        <f>Tables!AI47</f>
        <v>Cocos (Keeling) Islands</v>
      </c>
      <c r="E47" s="403">
        <f t="shared" si="79"/>
        <v>0</v>
      </c>
      <c r="F47" s="47">
        <f>SUMIFS('Portfolio Allocation'!C$10:C$109,'Portfolio Allocation'!$A$10:$A$109,'Graph Tables'!$D47)</f>
        <v>0</v>
      </c>
      <c r="G47" s="47">
        <f>SUMIFS('Portfolio Allocation'!D$10:D$109,'Portfolio Allocation'!$A$10:$A$109,'Graph Tables'!$D47)</f>
        <v>0</v>
      </c>
      <c r="H47" s="47">
        <f>SUMIFS('Portfolio Allocation'!E$10:E$109,'Portfolio Allocation'!$A$10:$A$109,'Graph Tables'!$D47)</f>
        <v>0</v>
      </c>
      <c r="I47" s="47">
        <f>SUMIFS('Portfolio Allocation'!F$10:F$109,'Portfolio Allocation'!$A$10:$A$109,'Graph Tables'!$D47)</f>
        <v>0</v>
      </c>
      <c r="J47" s="47">
        <f>SUMIFS('Portfolio Allocation'!G$10:G$109,'Portfolio Allocation'!$A$10:$A$109,'Graph Tables'!$D47)</f>
        <v>0</v>
      </c>
      <c r="K47" s="47">
        <f>SUMIFS('Portfolio Allocation'!H$10:H$109,'Portfolio Allocation'!$A$10:$A$109,'Graph Tables'!$D47)</f>
        <v>0</v>
      </c>
      <c r="L47" s="47">
        <f>SUMIFS('Portfolio Allocation'!I$10:I$109,'Portfolio Allocation'!$A$10:$A$109,'Graph Tables'!$D47)</f>
        <v>0</v>
      </c>
      <c r="M47" s="47">
        <f>SUMIFS('Portfolio Allocation'!J$10:J$109,'Portfolio Allocation'!$A$10:$A$109,'Graph Tables'!$D47)</f>
        <v>0</v>
      </c>
      <c r="N47" s="47">
        <f>SUMIFS('Portfolio Allocation'!K$10:K$109,'Portfolio Allocation'!$A$10:$A$109,'Graph Tables'!$D47)</f>
        <v>0</v>
      </c>
      <c r="O47" s="47">
        <f>SUMIFS('Portfolio Allocation'!L$10:L$109,'Portfolio Allocation'!$A$10:$A$109,'Graph Tables'!$D47)</f>
        <v>0</v>
      </c>
      <c r="P47" s="47">
        <f>SUMIFS('Portfolio Allocation'!M$10:M$109,'Portfolio Allocation'!$A$10:$A$109,'Graph Tables'!$D47)</f>
        <v>0</v>
      </c>
      <c r="Q47" s="47">
        <f>SUMIFS('Portfolio Allocation'!N$10:N$109,'Portfolio Allocation'!$A$10:$A$109,'Graph Tables'!$D47)</f>
        <v>0</v>
      </c>
      <c r="R47" s="47">
        <f>SUMIFS('Portfolio Allocation'!O$10:O$109,'Portfolio Allocation'!$A$10:$A$109,'Graph Tables'!$D47)</f>
        <v>0</v>
      </c>
      <c r="S47" s="47">
        <f>SUMIFS('Portfolio Allocation'!P$10:P$109,'Portfolio Allocation'!$A$10:$A$109,'Graph Tables'!$D47)</f>
        <v>0</v>
      </c>
      <c r="T47" s="47">
        <f>SUMIFS('Portfolio Allocation'!Q$10:Q$109,'Portfolio Allocation'!$A$10:$A$109,'Graph Tables'!$D47)</f>
        <v>0</v>
      </c>
      <c r="U47" s="47">
        <f>SUMIFS('Portfolio Allocation'!R$10:R$109,'Portfolio Allocation'!$A$10:$A$109,'Graph Tables'!$D47)</f>
        <v>0</v>
      </c>
      <c r="V47" s="47">
        <f>SUMIFS('Portfolio Allocation'!S$10:S$109,'Portfolio Allocation'!$A$10:$A$109,'Graph Tables'!$D47)</f>
        <v>0</v>
      </c>
      <c r="W47" s="47">
        <f>SUMIFS('Portfolio Allocation'!T$10:T$109,'Portfolio Allocation'!$A$10:$A$109,'Graph Tables'!$D47)</f>
        <v>0</v>
      </c>
      <c r="X47" s="47">
        <f>SUMIFS('Portfolio Allocation'!U$10:U$109,'Portfolio Allocation'!$A$10:$A$109,'Graph Tables'!$D47)</f>
        <v>0</v>
      </c>
      <c r="Y47" s="47">
        <f>SUMIFS('Portfolio Allocation'!V$10:V$109,'Portfolio Allocation'!$A$10:$A$109,'Graph Tables'!$D47)</f>
        <v>0</v>
      </c>
      <c r="Z47" s="47">
        <f>SUMIFS('Portfolio Allocation'!W$10:W$109,'Portfolio Allocation'!$A$10:$A$109,'Graph Tables'!$D47)</f>
        <v>0</v>
      </c>
      <c r="AA47" s="47">
        <f>SUMIFS('Portfolio Allocation'!X$10:X$109,'Portfolio Allocation'!$A$10:$A$109,'Graph Tables'!$D47)</f>
        <v>0</v>
      </c>
      <c r="AB47" s="47">
        <f>SUMIFS('Portfolio Allocation'!Y$10:Y$109,'Portfolio Allocation'!$A$10:$A$109,'Graph Tables'!$D47)</f>
        <v>0</v>
      </c>
      <c r="AC47" s="47">
        <f>SUMIFS('Portfolio Allocation'!Z$10:Z$109,'Portfolio Allocation'!$A$10:$A$109,'Graph Tables'!$D47)</f>
        <v>0</v>
      </c>
      <c r="AD47" s="47"/>
      <c r="AE47" s="49">
        <v>46</v>
      </c>
      <c r="AF47" t="str">
        <f t="shared" si="125"/>
        <v xml:space="preserve"> </v>
      </c>
      <c r="AG47" s="45">
        <f t="shared" si="96"/>
        <v>0</v>
      </c>
      <c r="AH47" s="47"/>
      <c r="AI47" s="269">
        <f t="shared" si="81"/>
        <v>1</v>
      </c>
      <c r="AJ47" s="269">
        <f>AI47+COUNTIF(AI$2:$AI47,AI47)-1</f>
        <v>46</v>
      </c>
      <c r="AK47" s="271" t="str">
        <f t="shared" si="2"/>
        <v>Cocos (Keeling) Islands</v>
      </c>
      <c r="AL47" s="71">
        <f t="shared" si="82"/>
        <v>0</v>
      </c>
      <c r="AM47" s="45">
        <f t="shared" si="3"/>
        <v>0</v>
      </c>
      <c r="AN47" s="45">
        <f t="shared" si="4"/>
        <v>0</v>
      </c>
      <c r="AO47" s="45">
        <f t="shared" si="5"/>
        <v>0</v>
      </c>
      <c r="AP47" s="45">
        <f t="shared" si="6"/>
        <v>0</v>
      </c>
      <c r="AQ47" s="45">
        <f t="shared" si="7"/>
        <v>0</v>
      </c>
      <c r="AR47" s="45">
        <f t="shared" si="8"/>
        <v>0</v>
      </c>
      <c r="AS47" s="45">
        <f t="shared" si="9"/>
        <v>0</v>
      </c>
      <c r="AT47" s="45">
        <f t="shared" si="10"/>
        <v>0</v>
      </c>
      <c r="AU47" s="45">
        <f t="shared" si="11"/>
        <v>0</v>
      </c>
      <c r="AV47" s="45">
        <f t="shared" si="12"/>
        <v>0</v>
      </c>
      <c r="AW47" s="45">
        <f t="shared" si="13"/>
        <v>0</v>
      </c>
      <c r="AX47" s="45">
        <f t="shared" si="14"/>
        <v>0</v>
      </c>
      <c r="AY47" s="45">
        <f t="shared" si="15"/>
        <v>0</v>
      </c>
      <c r="AZ47" s="45">
        <f t="shared" si="16"/>
        <v>0</v>
      </c>
      <c r="BA47" s="45">
        <f t="shared" si="17"/>
        <v>0</v>
      </c>
      <c r="BB47" s="45">
        <f t="shared" si="18"/>
        <v>0</v>
      </c>
      <c r="BC47" s="45">
        <f t="shared" si="19"/>
        <v>0</v>
      </c>
      <c r="BD47" s="45">
        <f t="shared" si="20"/>
        <v>0</v>
      </c>
      <c r="BE47" s="45">
        <f t="shared" si="21"/>
        <v>0</v>
      </c>
      <c r="BF47" s="45">
        <f t="shared" si="22"/>
        <v>0</v>
      </c>
      <c r="BG47" s="45">
        <f t="shared" si="23"/>
        <v>0</v>
      </c>
      <c r="BH47" s="45">
        <f t="shared" si="24"/>
        <v>0</v>
      </c>
      <c r="BI47" s="45">
        <f t="shared" si="25"/>
        <v>0</v>
      </c>
      <c r="BJ47" s="45">
        <f t="shared" si="26"/>
        <v>0</v>
      </c>
      <c r="BK47" s="45"/>
      <c r="BL47" s="49">
        <v>46</v>
      </c>
      <c r="BM47">
        <f t="shared" si="126"/>
        <v>0</v>
      </c>
      <c r="BN47" s="45">
        <f t="shared" si="97"/>
        <v>0</v>
      </c>
      <c r="BO47" s="45">
        <f t="shared" si="101"/>
        <v>0</v>
      </c>
      <c r="BP47" s="45">
        <f t="shared" si="102"/>
        <v>0</v>
      </c>
      <c r="BQ47" s="45">
        <f t="shared" si="103"/>
        <v>0</v>
      </c>
      <c r="BR47" s="45">
        <f t="shared" si="104"/>
        <v>0</v>
      </c>
      <c r="BS47" s="45">
        <f t="shared" si="105"/>
        <v>0</v>
      </c>
      <c r="BT47" s="45">
        <f t="shared" si="106"/>
        <v>0</v>
      </c>
      <c r="BU47" s="45">
        <f t="shared" si="107"/>
        <v>0</v>
      </c>
      <c r="BV47" s="45">
        <f t="shared" si="108"/>
        <v>0</v>
      </c>
      <c r="BW47" s="45">
        <f t="shared" si="109"/>
        <v>0</v>
      </c>
      <c r="BX47" s="45">
        <f t="shared" si="110"/>
        <v>0</v>
      </c>
      <c r="BY47" s="45">
        <f t="shared" si="111"/>
        <v>0</v>
      </c>
      <c r="BZ47" s="45">
        <f t="shared" si="112"/>
        <v>0</v>
      </c>
      <c r="CA47" s="45">
        <f t="shared" si="113"/>
        <v>0</v>
      </c>
      <c r="CB47" s="45">
        <f t="shared" si="114"/>
        <v>0</v>
      </c>
      <c r="CC47" s="45">
        <f t="shared" si="115"/>
        <v>0</v>
      </c>
      <c r="CD47" s="45">
        <f t="shared" si="116"/>
        <v>0</v>
      </c>
      <c r="CE47" s="45">
        <f t="shared" si="117"/>
        <v>0</v>
      </c>
      <c r="CF47" s="45">
        <f t="shared" si="118"/>
        <v>0</v>
      </c>
      <c r="CG47" s="45">
        <f t="shared" si="119"/>
        <v>0</v>
      </c>
      <c r="CH47" s="45">
        <f t="shared" si="120"/>
        <v>0</v>
      </c>
      <c r="CI47" s="45">
        <f t="shared" si="121"/>
        <v>0</v>
      </c>
      <c r="CJ47" s="45">
        <f t="shared" si="122"/>
        <v>0</v>
      </c>
      <c r="CK47" s="45">
        <f t="shared" si="123"/>
        <v>0</v>
      </c>
      <c r="CL47" s="45">
        <f t="shared" si="124"/>
        <v>0</v>
      </c>
      <c r="CM47" s="45"/>
      <c r="CN47" s="274">
        <f t="shared" si="84"/>
        <v>0</v>
      </c>
      <c r="CO47" s="274">
        <v>46</v>
      </c>
      <c r="CP47" s="269">
        <f t="shared" si="85"/>
        <v>1</v>
      </c>
      <c r="CQ47" s="269">
        <f>CP47+COUNTIF($CP$2:CP47,CP47)-1</f>
        <v>46</v>
      </c>
      <c r="CR47" s="271" t="str">
        <f t="shared" si="51"/>
        <v>Cocos (Keeling) Islands</v>
      </c>
      <c r="CS47" s="71">
        <f t="shared" si="86"/>
        <v>0</v>
      </c>
      <c r="CT47" s="45">
        <f t="shared" si="52"/>
        <v>0</v>
      </c>
      <c r="CU47" s="45">
        <f t="shared" si="53"/>
        <v>0</v>
      </c>
      <c r="CV47" s="45">
        <f t="shared" si="54"/>
        <v>0</v>
      </c>
      <c r="CW47" s="45">
        <f t="shared" si="55"/>
        <v>0</v>
      </c>
      <c r="CX47" s="45">
        <f t="shared" si="56"/>
        <v>0</v>
      </c>
      <c r="CY47" s="45">
        <f t="shared" si="57"/>
        <v>0</v>
      </c>
      <c r="CZ47" s="45">
        <f t="shared" si="58"/>
        <v>0</v>
      </c>
      <c r="DA47" s="45">
        <f t="shared" si="59"/>
        <v>0</v>
      </c>
      <c r="DB47" s="45">
        <f t="shared" si="60"/>
        <v>0</v>
      </c>
      <c r="DC47" s="45">
        <f t="shared" si="61"/>
        <v>0</v>
      </c>
      <c r="DD47" s="45">
        <f t="shared" si="62"/>
        <v>0</v>
      </c>
      <c r="DE47" s="45">
        <f t="shared" si="63"/>
        <v>0</v>
      </c>
      <c r="DF47" s="45">
        <f t="shared" si="64"/>
        <v>0</v>
      </c>
      <c r="DG47" s="45">
        <f t="shared" si="65"/>
        <v>0</v>
      </c>
      <c r="DH47" s="45">
        <f t="shared" si="66"/>
        <v>0</v>
      </c>
      <c r="DI47" s="45">
        <f t="shared" si="67"/>
        <v>0</v>
      </c>
      <c r="DJ47" s="45">
        <f t="shared" si="68"/>
        <v>0</v>
      </c>
      <c r="DK47" s="45">
        <f t="shared" si="69"/>
        <v>0</v>
      </c>
      <c r="DL47" s="45">
        <f t="shared" si="70"/>
        <v>0</v>
      </c>
      <c r="DM47" s="45">
        <f t="shared" si="71"/>
        <v>0</v>
      </c>
      <c r="DN47" s="45">
        <f t="shared" si="72"/>
        <v>0</v>
      </c>
      <c r="DO47" s="45">
        <f t="shared" si="73"/>
        <v>0</v>
      </c>
      <c r="DP47" s="45">
        <f t="shared" si="74"/>
        <v>0</v>
      </c>
      <c r="DQ47" s="45">
        <f t="shared" si="75"/>
        <v>0</v>
      </c>
    </row>
    <row r="48" spans="1:143">
      <c r="A48" s="269">
        <v>47</v>
      </c>
      <c r="B48" s="400">
        <f t="shared" si="78"/>
        <v>1</v>
      </c>
      <c r="C48" s="401">
        <f>B48+COUNTIF(B$2:$B48,B48)-1</f>
        <v>47</v>
      </c>
      <c r="D48" s="402" t="str">
        <f>Tables!AI48</f>
        <v>Colombia</v>
      </c>
      <c r="E48" s="403">
        <f t="shared" si="79"/>
        <v>0</v>
      </c>
      <c r="F48" s="47">
        <f>SUMIFS('Portfolio Allocation'!C$10:C$109,'Portfolio Allocation'!$A$10:$A$109,'Graph Tables'!$D48)</f>
        <v>0</v>
      </c>
      <c r="G48" s="47">
        <f>SUMIFS('Portfolio Allocation'!D$10:D$109,'Portfolio Allocation'!$A$10:$A$109,'Graph Tables'!$D48)</f>
        <v>0</v>
      </c>
      <c r="H48" s="47">
        <f>SUMIFS('Portfolio Allocation'!E$10:E$109,'Portfolio Allocation'!$A$10:$A$109,'Graph Tables'!$D48)</f>
        <v>0</v>
      </c>
      <c r="I48" s="47">
        <f>SUMIFS('Portfolio Allocation'!F$10:F$109,'Portfolio Allocation'!$A$10:$A$109,'Graph Tables'!$D48)</f>
        <v>0</v>
      </c>
      <c r="J48" s="47">
        <f>SUMIFS('Portfolio Allocation'!G$10:G$109,'Portfolio Allocation'!$A$10:$A$109,'Graph Tables'!$D48)</f>
        <v>0</v>
      </c>
      <c r="K48" s="47">
        <f>SUMIFS('Portfolio Allocation'!H$10:H$109,'Portfolio Allocation'!$A$10:$A$109,'Graph Tables'!$D48)</f>
        <v>0</v>
      </c>
      <c r="L48" s="47">
        <f>SUMIFS('Portfolio Allocation'!I$10:I$109,'Portfolio Allocation'!$A$10:$A$109,'Graph Tables'!$D48)</f>
        <v>0</v>
      </c>
      <c r="M48" s="47">
        <f>SUMIFS('Portfolio Allocation'!J$10:J$109,'Portfolio Allocation'!$A$10:$A$109,'Graph Tables'!$D48)</f>
        <v>0</v>
      </c>
      <c r="N48" s="47">
        <f>SUMIFS('Portfolio Allocation'!K$10:K$109,'Portfolio Allocation'!$A$10:$A$109,'Graph Tables'!$D48)</f>
        <v>0</v>
      </c>
      <c r="O48" s="47">
        <f>SUMIFS('Portfolio Allocation'!L$10:L$109,'Portfolio Allocation'!$A$10:$A$109,'Graph Tables'!$D48)</f>
        <v>0</v>
      </c>
      <c r="P48" s="47">
        <f>SUMIFS('Portfolio Allocation'!M$10:M$109,'Portfolio Allocation'!$A$10:$A$109,'Graph Tables'!$D48)</f>
        <v>0</v>
      </c>
      <c r="Q48" s="47">
        <f>SUMIFS('Portfolio Allocation'!N$10:N$109,'Portfolio Allocation'!$A$10:$A$109,'Graph Tables'!$D48)</f>
        <v>0</v>
      </c>
      <c r="R48" s="47">
        <f>SUMIFS('Portfolio Allocation'!O$10:O$109,'Portfolio Allocation'!$A$10:$A$109,'Graph Tables'!$D48)</f>
        <v>0</v>
      </c>
      <c r="S48" s="47">
        <f>SUMIFS('Portfolio Allocation'!P$10:P$109,'Portfolio Allocation'!$A$10:$A$109,'Graph Tables'!$D48)</f>
        <v>0</v>
      </c>
      <c r="T48" s="47">
        <f>SUMIFS('Portfolio Allocation'!Q$10:Q$109,'Portfolio Allocation'!$A$10:$A$109,'Graph Tables'!$D48)</f>
        <v>0</v>
      </c>
      <c r="U48" s="47">
        <f>SUMIFS('Portfolio Allocation'!R$10:R$109,'Portfolio Allocation'!$A$10:$A$109,'Graph Tables'!$D48)</f>
        <v>0</v>
      </c>
      <c r="V48" s="47">
        <f>SUMIFS('Portfolio Allocation'!S$10:S$109,'Portfolio Allocation'!$A$10:$A$109,'Graph Tables'!$D48)</f>
        <v>0</v>
      </c>
      <c r="W48" s="47">
        <f>SUMIFS('Portfolio Allocation'!T$10:T$109,'Portfolio Allocation'!$A$10:$A$109,'Graph Tables'!$D48)</f>
        <v>0</v>
      </c>
      <c r="X48" s="47">
        <f>SUMIFS('Portfolio Allocation'!U$10:U$109,'Portfolio Allocation'!$A$10:$A$109,'Graph Tables'!$D48)</f>
        <v>0</v>
      </c>
      <c r="Y48" s="47">
        <f>SUMIFS('Portfolio Allocation'!V$10:V$109,'Portfolio Allocation'!$A$10:$A$109,'Graph Tables'!$D48)</f>
        <v>0</v>
      </c>
      <c r="Z48" s="47">
        <f>SUMIFS('Portfolio Allocation'!W$10:W$109,'Portfolio Allocation'!$A$10:$A$109,'Graph Tables'!$D48)</f>
        <v>0</v>
      </c>
      <c r="AA48" s="47">
        <f>SUMIFS('Portfolio Allocation'!X$10:X$109,'Portfolio Allocation'!$A$10:$A$109,'Graph Tables'!$D48)</f>
        <v>0</v>
      </c>
      <c r="AB48" s="47">
        <f>SUMIFS('Portfolio Allocation'!Y$10:Y$109,'Portfolio Allocation'!$A$10:$A$109,'Graph Tables'!$D48)</f>
        <v>0</v>
      </c>
      <c r="AC48" s="47">
        <f>SUMIFS('Portfolio Allocation'!Z$10:Z$109,'Portfolio Allocation'!$A$10:$A$109,'Graph Tables'!$D48)</f>
        <v>0</v>
      </c>
      <c r="AD48" s="47"/>
      <c r="AE48" s="49">
        <v>47</v>
      </c>
      <c r="AF48" t="str">
        <f t="shared" si="125"/>
        <v xml:space="preserve"> </v>
      </c>
      <c r="AG48" s="45">
        <f t="shared" si="96"/>
        <v>0</v>
      </c>
      <c r="AH48" s="47"/>
      <c r="AI48" s="269">
        <f t="shared" si="81"/>
        <v>1</v>
      </c>
      <c r="AJ48" s="269">
        <f>AI48+COUNTIF(AI$2:$AI48,AI48)-1</f>
        <v>47</v>
      </c>
      <c r="AK48" s="271" t="str">
        <f t="shared" si="2"/>
        <v>Colombia</v>
      </c>
      <c r="AL48" s="71">
        <f t="shared" si="82"/>
        <v>0</v>
      </c>
      <c r="AM48" s="45">
        <f t="shared" si="3"/>
        <v>0</v>
      </c>
      <c r="AN48" s="45">
        <f t="shared" si="4"/>
        <v>0</v>
      </c>
      <c r="AO48" s="45">
        <f t="shared" si="5"/>
        <v>0</v>
      </c>
      <c r="AP48" s="45">
        <f t="shared" si="6"/>
        <v>0</v>
      </c>
      <c r="AQ48" s="45">
        <f t="shared" si="7"/>
        <v>0</v>
      </c>
      <c r="AR48" s="45">
        <f t="shared" si="8"/>
        <v>0</v>
      </c>
      <c r="AS48" s="45">
        <f t="shared" si="9"/>
        <v>0</v>
      </c>
      <c r="AT48" s="45">
        <f t="shared" si="10"/>
        <v>0</v>
      </c>
      <c r="AU48" s="45">
        <f t="shared" si="11"/>
        <v>0</v>
      </c>
      <c r="AV48" s="45">
        <f t="shared" si="12"/>
        <v>0</v>
      </c>
      <c r="AW48" s="45">
        <f t="shared" si="13"/>
        <v>0</v>
      </c>
      <c r="AX48" s="45">
        <f t="shared" si="14"/>
        <v>0</v>
      </c>
      <c r="AY48" s="45">
        <f t="shared" si="15"/>
        <v>0</v>
      </c>
      <c r="AZ48" s="45">
        <f t="shared" si="16"/>
        <v>0</v>
      </c>
      <c r="BA48" s="45">
        <f t="shared" si="17"/>
        <v>0</v>
      </c>
      <c r="BB48" s="45">
        <f t="shared" si="18"/>
        <v>0</v>
      </c>
      <c r="BC48" s="45">
        <f t="shared" si="19"/>
        <v>0</v>
      </c>
      <c r="BD48" s="45">
        <f t="shared" si="20"/>
        <v>0</v>
      </c>
      <c r="BE48" s="45">
        <f t="shared" si="21"/>
        <v>0</v>
      </c>
      <c r="BF48" s="45">
        <f t="shared" si="22"/>
        <v>0</v>
      </c>
      <c r="BG48" s="45">
        <f t="shared" si="23"/>
        <v>0</v>
      </c>
      <c r="BH48" s="45">
        <f t="shared" si="24"/>
        <v>0</v>
      </c>
      <c r="BI48" s="45">
        <f t="shared" si="25"/>
        <v>0</v>
      </c>
      <c r="BJ48" s="45">
        <f t="shared" si="26"/>
        <v>0</v>
      </c>
      <c r="BK48" s="45"/>
      <c r="BL48" s="49">
        <v>47</v>
      </c>
      <c r="BM48">
        <f t="shared" si="126"/>
        <v>0</v>
      </c>
      <c r="BN48" s="45">
        <f t="shared" si="97"/>
        <v>0</v>
      </c>
      <c r="BO48" s="45">
        <f t="shared" si="101"/>
        <v>0</v>
      </c>
      <c r="BP48" s="45">
        <f t="shared" si="102"/>
        <v>0</v>
      </c>
      <c r="BQ48" s="45">
        <f t="shared" si="103"/>
        <v>0</v>
      </c>
      <c r="BR48" s="45">
        <f t="shared" si="104"/>
        <v>0</v>
      </c>
      <c r="BS48" s="45">
        <f t="shared" si="105"/>
        <v>0</v>
      </c>
      <c r="BT48" s="45">
        <f t="shared" si="106"/>
        <v>0</v>
      </c>
      <c r="BU48" s="45">
        <f t="shared" si="107"/>
        <v>0</v>
      </c>
      <c r="BV48" s="45">
        <f t="shared" si="108"/>
        <v>0</v>
      </c>
      <c r="BW48" s="45">
        <f t="shared" si="109"/>
        <v>0</v>
      </c>
      <c r="BX48" s="45">
        <f t="shared" si="110"/>
        <v>0</v>
      </c>
      <c r="BY48" s="45">
        <f t="shared" si="111"/>
        <v>0</v>
      </c>
      <c r="BZ48" s="45">
        <f t="shared" si="112"/>
        <v>0</v>
      </c>
      <c r="CA48" s="45">
        <f t="shared" si="113"/>
        <v>0</v>
      </c>
      <c r="CB48" s="45">
        <f t="shared" si="114"/>
        <v>0</v>
      </c>
      <c r="CC48" s="45">
        <f t="shared" si="115"/>
        <v>0</v>
      </c>
      <c r="CD48" s="45">
        <f t="shared" si="116"/>
        <v>0</v>
      </c>
      <c r="CE48" s="45">
        <f t="shared" si="117"/>
        <v>0</v>
      </c>
      <c r="CF48" s="45">
        <f t="shared" si="118"/>
        <v>0</v>
      </c>
      <c r="CG48" s="45">
        <f t="shared" si="119"/>
        <v>0</v>
      </c>
      <c r="CH48" s="45">
        <f t="shared" si="120"/>
        <v>0</v>
      </c>
      <c r="CI48" s="45">
        <f t="shared" si="121"/>
        <v>0</v>
      </c>
      <c r="CJ48" s="45">
        <f t="shared" si="122"/>
        <v>0</v>
      </c>
      <c r="CK48" s="45">
        <f t="shared" si="123"/>
        <v>0</v>
      </c>
      <c r="CL48" s="45">
        <f t="shared" si="124"/>
        <v>0</v>
      </c>
      <c r="CM48" s="45"/>
      <c r="CN48" s="274">
        <f t="shared" si="84"/>
        <v>0</v>
      </c>
      <c r="CO48" s="274">
        <v>47</v>
      </c>
      <c r="CP48" s="269">
        <f t="shared" si="85"/>
        <v>1</v>
      </c>
      <c r="CQ48" s="269">
        <f>CP48+COUNTIF($CP$2:CP48,CP48)-1</f>
        <v>47</v>
      </c>
      <c r="CR48" s="271" t="str">
        <f t="shared" si="51"/>
        <v>Colombia</v>
      </c>
      <c r="CS48" s="71">
        <f t="shared" si="86"/>
        <v>0</v>
      </c>
      <c r="CT48" s="45">
        <f t="shared" si="52"/>
        <v>0</v>
      </c>
      <c r="CU48" s="45">
        <f t="shared" si="53"/>
        <v>0</v>
      </c>
      <c r="CV48" s="45">
        <f t="shared" si="54"/>
        <v>0</v>
      </c>
      <c r="CW48" s="45">
        <f t="shared" si="55"/>
        <v>0</v>
      </c>
      <c r="CX48" s="45">
        <f t="shared" si="56"/>
        <v>0</v>
      </c>
      <c r="CY48" s="45">
        <f t="shared" si="57"/>
        <v>0</v>
      </c>
      <c r="CZ48" s="45">
        <f t="shared" si="58"/>
        <v>0</v>
      </c>
      <c r="DA48" s="45">
        <f t="shared" si="59"/>
        <v>0</v>
      </c>
      <c r="DB48" s="45">
        <f t="shared" si="60"/>
        <v>0</v>
      </c>
      <c r="DC48" s="45">
        <f t="shared" si="61"/>
        <v>0</v>
      </c>
      <c r="DD48" s="45">
        <f t="shared" si="62"/>
        <v>0</v>
      </c>
      <c r="DE48" s="45">
        <f t="shared" si="63"/>
        <v>0</v>
      </c>
      <c r="DF48" s="45">
        <f t="shared" si="64"/>
        <v>0</v>
      </c>
      <c r="DG48" s="45">
        <f t="shared" si="65"/>
        <v>0</v>
      </c>
      <c r="DH48" s="45">
        <f t="shared" si="66"/>
        <v>0</v>
      </c>
      <c r="DI48" s="45">
        <f t="shared" si="67"/>
        <v>0</v>
      </c>
      <c r="DJ48" s="45">
        <f t="shared" si="68"/>
        <v>0</v>
      </c>
      <c r="DK48" s="45">
        <f t="shared" si="69"/>
        <v>0</v>
      </c>
      <c r="DL48" s="45">
        <f t="shared" si="70"/>
        <v>0</v>
      </c>
      <c r="DM48" s="45">
        <f t="shared" si="71"/>
        <v>0</v>
      </c>
      <c r="DN48" s="45">
        <f t="shared" si="72"/>
        <v>0</v>
      </c>
      <c r="DO48" s="45">
        <f t="shared" si="73"/>
        <v>0</v>
      </c>
      <c r="DP48" s="45">
        <f t="shared" si="74"/>
        <v>0</v>
      </c>
      <c r="DQ48" s="45">
        <f t="shared" si="75"/>
        <v>0</v>
      </c>
    </row>
    <row r="49" spans="1:121">
      <c r="A49" s="269">
        <v>48</v>
      </c>
      <c r="B49" s="400">
        <f t="shared" si="78"/>
        <v>1</v>
      </c>
      <c r="C49" s="401">
        <f>B49+COUNTIF(B$2:$B49,B49)-1</f>
        <v>48</v>
      </c>
      <c r="D49" s="402" t="str">
        <f>Tables!AI49</f>
        <v>Comoros, Union of the</v>
      </c>
      <c r="E49" s="403">
        <f t="shared" si="79"/>
        <v>0</v>
      </c>
      <c r="F49" s="47">
        <f>SUMIFS('Portfolio Allocation'!C$10:C$109,'Portfolio Allocation'!$A$10:$A$109,'Graph Tables'!$D49)</f>
        <v>0</v>
      </c>
      <c r="G49" s="47">
        <f>SUMIFS('Portfolio Allocation'!D$10:D$109,'Portfolio Allocation'!$A$10:$A$109,'Graph Tables'!$D49)</f>
        <v>0</v>
      </c>
      <c r="H49" s="47">
        <f>SUMIFS('Portfolio Allocation'!E$10:E$109,'Portfolio Allocation'!$A$10:$A$109,'Graph Tables'!$D49)</f>
        <v>0</v>
      </c>
      <c r="I49" s="47">
        <f>SUMIFS('Portfolio Allocation'!F$10:F$109,'Portfolio Allocation'!$A$10:$A$109,'Graph Tables'!$D49)</f>
        <v>0</v>
      </c>
      <c r="J49" s="47">
        <f>SUMIFS('Portfolio Allocation'!G$10:G$109,'Portfolio Allocation'!$A$10:$A$109,'Graph Tables'!$D49)</f>
        <v>0</v>
      </c>
      <c r="K49" s="47">
        <f>SUMIFS('Portfolio Allocation'!H$10:H$109,'Portfolio Allocation'!$A$10:$A$109,'Graph Tables'!$D49)</f>
        <v>0</v>
      </c>
      <c r="L49" s="47">
        <f>SUMIFS('Portfolio Allocation'!I$10:I$109,'Portfolio Allocation'!$A$10:$A$109,'Graph Tables'!$D49)</f>
        <v>0</v>
      </c>
      <c r="M49" s="47">
        <f>SUMIFS('Portfolio Allocation'!J$10:J$109,'Portfolio Allocation'!$A$10:$A$109,'Graph Tables'!$D49)</f>
        <v>0</v>
      </c>
      <c r="N49" s="47">
        <f>SUMIFS('Portfolio Allocation'!K$10:K$109,'Portfolio Allocation'!$A$10:$A$109,'Graph Tables'!$D49)</f>
        <v>0</v>
      </c>
      <c r="O49" s="47">
        <f>SUMIFS('Portfolio Allocation'!L$10:L$109,'Portfolio Allocation'!$A$10:$A$109,'Graph Tables'!$D49)</f>
        <v>0</v>
      </c>
      <c r="P49" s="47">
        <f>SUMIFS('Portfolio Allocation'!M$10:M$109,'Portfolio Allocation'!$A$10:$A$109,'Graph Tables'!$D49)</f>
        <v>0</v>
      </c>
      <c r="Q49" s="47">
        <f>SUMIFS('Portfolio Allocation'!N$10:N$109,'Portfolio Allocation'!$A$10:$A$109,'Graph Tables'!$D49)</f>
        <v>0</v>
      </c>
      <c r="R49" s="47">
        <f>SUMIFS('Portfolio Allocation'!O$10:O$109,'Portfolio Allocation'!$A$10:$A$109,'Graph Tables'!$D49)</f>
        <v>0</v>
      </c>
      <c r="S49" s="47">
        <f>SUMIFS('Portfolio Allocation'!P$10:P$109,'Portfolio Allocation'!$A$10:$A$109,'Graph Tables'!$D49)</f>
        <v>0</v>
      </c>
      <c r="T49" s="47">
        <f>SUMIFS('Portfolio Allocation'!Q$10:Q$109,'Portfolio Allocation'!$A$10:$A$109,'Graph Tables'!$D49)</f>
        <v>0</v>
      </c>
      <c r="U49" s="47">
        <f>SUMIFS('Portfolio Allocation'!R$10:R$109,'Portfolio Allocation'!$A$10:$A$109,'Graph Tables'!$D49)</f>
        <v>0</v>
      </c>
      <c r="V49" s="47">
        <f>SUMIFS('Portfolio Allocation'!S$10:S$109,'Portfolio Allocation'!$A$10:$A$109,'Graph Tables'!$D49)</f>
        <v>0</v>
      </c>
      <c r="W49" s="47">
        <f>SUMIFS('Portfolio Allocation'!T$10:T$109,'Portfolio Allocation'!$A$10:$A$109,'Graph Tables'!$D49)</f>
        <v>0</v>
      </c>
      <c r="X49" s="47">
        <f>SUMIFS('Portfolio Allocation'!U$10:U$109,'Portfolio Allocation'!$A$10:$A$109,'Graph Tables'!$D49)</f>
        <v>0</v>
      </c>
      <c r="Y49" s="47">
        <f>SUMIFS('Portfolio Allocation'!V$10:V$109,'Portfolio Allocation'!$A$10:$A$109,'Graph Tables'!$D49)</f>
        <v>0</v>
      </c>
      <c r="Z49" s="47">
        <f>SUMIFS('Portfolio Allocation'!W$10:W$109,'Portfolio Allocation'!$A$10:$A$109,'Graph Tables'!$D49)</f>
        <v>0</v>
      </c>
      <c r="AA49" s="47">
        <f>SUMIFS('Portfolio Allocation'!X$10:X$109,'Portfolio Allocation'!$A$10:$A$109,'Graph Tables'!$D49)</f>
        <v>0</v>
      </c>
      <c r="AB49" s="47">
        <f>SUMIFS('Portfolio Allocation'!Y$10:Y$109,'Portfolio Allocation'!$A$10:$A$109,'Graph Tables'!$D49)</f>
        <v>0</v>
      </c>
      <c r="AC49" s="47">
        <f>SUMIFS('Portfolio Allocation'!Z$10:Z$109,'Portfolio Allocation'!$A$10:$A$109,'Graph Tables'!$D49)</f>
        <v>0</v>
      </c>
      <c r="AD49" s="47"/>
      <c r="AE49" s="49">
        <v>48</v>
      </c>
      <c r="AF49" t="str">
        <f t="shared" si="125"/>
        <v xml:space="preserve"> </v>
      </c>
      <c r="AG49" s="45">
        <f t="shared" si="96"/>
        <v>0</v>
      </c>
      <c r="AH49" s="47"/>
      <c r="AI49" s="269">
        <f t="shared" si="81"/>
        <v>1</v>
      </c>
      <c r="AJ49" s="269">
        <f>AI49+COUNTIF(AI$2:$AI49,AI49)-1</f>
        <v>48</v>
      </c>
      <c r="AK49" s="271" t="str">
        <f t="shared" si="2"/>
        <v>Comoros, Union of the</v>
      </c>
      <c r="AL49" s="71">
        <f t="shared" si="82"/>
        <v>0</v>
      </c>
      <c r="AM49" s="45">
        <f t="shared" si="3"/>
        <v>0</v>
      </c>
      <c r="AN49" s="45">
        <f t="shared" si="4"/>
        <v>0</v>
      </c>
      <c r="AO49" s="45">
        <f t="shared" si="5"/>
        <v>0</v>
      </c>
      <c r="AP49" s="45">
        <f t="shared" si="6"/>
        <v>0</v>
      </c>
      <c r="AQ49" s="45">
        <f t="shared" si="7"/>
        <v>0</v>
      </c>
      <c r="AR49" s="45">
        <f t="shared" si="8"/>
        <v>0</v>
      </c>
      <c r="AS49" s="45">
        <f t="shared" si="9"/>
        <v>0</v>
      </c>
      <c r="AT49" s="45">
        <f t="shared" si="10"/>
        <v>0</v>
      </c>
      <c r="AU49" s="45">
        <f t="shared" si="11"/>
        <v>0</v>
      </c>
      <c r="AV49" s="45">
        <f t="shared" si="12"/>
        <v>0</v>
      </c>
      <c r="AW49" s="45">
        <f t="shared" si="13"/>
        <v>0</v>
      </c>
      <c r="AX49" s="45">
        <f t="shared" si="14"/>
        <v>0</v>
      </c>
      <c r="AY49" s="45">
        <f t="shared" si="15"/>
        <v>0</v>
      </c>
      <c r="AZ49" s="45">
        <f t="shared" si="16"/>
        <v>0</v>
      </c>
      <c r="BA49" s="45">
        <f t="shared" si="17"/>
        <v>0</v>
      </c>
      <c r="BB49" s="45">
        <f t="shared" si="18"/>
        <v>0</v>
      </c>
      <c r="BC49" s="45">
        <f t="shared" si="19"/>
        <v>0</v>
      </c>
      <c r="BD49" s="45">
        <f t="shared" si="20"/>
        <v>0</v>
      </c>
      <c r="BE49" s="45">
        <f t="shared" si="21"/>
        <v>0</v>
      </c>
      <c r="BF49" s="45">
        <f t="shared" si="22"/>
        <v>0</v>
      </c>
      <c r="BG49" s="45">
        <f t="shared" si="23"/>
        <v>0</v>
      </c>
      <c r="BH49" s="45">
        <f t="shared" si="24"/>
        <v>0</v>
      </c>
      <c r="BI49" s="45">
        <f t="shared" si="25"/>
        <v>0</v>
      </c>
      <c r="BJ49" s="45">
        <f t="shared" si="26"/>
        <v>0</v>
      </c>
      <c r="BK49" s="45"/>
      <c r="BL49" s="49">
        <v>48</v>
      </c>
      <c r="BM49">
        <f t="shared" si="126"/>
        <v>0</v>
      </c>
      <c r="BN49" s="45">
        <f t="shared" si="97"/>
        <v>0</v>
      </c>
      <c r="BO49" s="45">
        <f t="shared" si="101"/>
        <v>0</v>
      </c>
      <c r="BP49" s="45">
        <f t="shared" si="102"/>
        <v>0</v>
      </c>
      <c r="BQ49" s="45">
        <f t="shared" si="103"/>
        <v>0</v>
      </c>
      <c r="BR49" s="45">
        <f t="shared" si="104"/>
        <v>0</v>
      </c>
      <c r="BS49" s="45">
        <f t="shared" si="105"/>
        <v>0</v>
      </c>
      <c r="BT49" s="45">
        <f t="shared" si="106"/>
        <v>0</v>
      </c>
      <c r="BU49" s="45">
        <f t="shared" si="107"/>
        <v>0</v>
      </c>
      <c r="BV49" s="45">
        <f t="shared" si="108"/>
        <v>0</v>
      </c>
      <c r="BW49" s="45">
        <f t="shared" si="109"/>
        <v>0</v>
      </c>
      <c r="BX49" s="45">
        <f t="shared" si="110"/>
        <v>0</v>
      </c>
      <c r="BY49" s="45">
        <f t="shared" si="111"/>
        <v>0</v>
      </c>
      <c r="BZ49" s="45">
        <f t="shared" si="112"/>
        <v>0</v>
      </c>
      <c r="CA49" s="45">
        <f t="shared" si="113"/>
        <v>0</v>
      </c>
      <c r="CB49" s="45">
        <f t="shared" si="114"/>
        <v>0</v>
      </c>
      <c r="CC49" s="45">
        <f t="shared" si="115"/>
        <v>0</v>
      </c>
      <c r="CD49" s="45">
        <f t="shared" si="116"/>
        <v>0</v>
      </c>
      <c r="CE49" s="45">
        <f t="shared" si="117"/>
        <v>0</v>
      </c>
      <c r="CF49" s="45">
        <f t="shared" si="118"/>
        <v>0</v>
      </c>
      <c r="CG49" s="45">
        <f t="shared" si="119"/>
        <v>0</v>
      </c>
      <c r="CH49" s="45">
        <f t="shared" si="120"/>
        <v>0</v>
      </c>
      <c r="CI49" s="45">
        <f t="shared" si="121"/>
        <v>0</v>
      </c>
      <c r="CJ49" s="45">
        <f t="shared" si="122"/>
        <v>0</v>
      </c>
      <c r="CK49" s="45">
        <f t="shared" si="123"/>
        <v>0</v>
      </c>
      <c r="CL49" s="45">
        <f t="shared" si="124"/>
        <v>0</v>
      </c>
      <c r="CM49" s="45"/>
      <c r="CN49" s="274">
        <f t="shared" si="84"/>
        <v>0</v>
      </c>
      <c r="CO49" s="274">
        <v>48</v>
      </c>
      <c r="CP49" s="269">
        <f t="shared" si="85"/>
        <v>1</v>
      </c>
      <c r="CQ49" s="269">
        <f>CP49+COUNTIF($CP$2:CP49,CP49)-1</f>
        <v>48</v>
      </c>
      <c r="CR49" s="271" t="str">
        <f t="shared" si="51"/>
        <v>Comoros, Union of the</v>
      </c>
      <c r="CS49" s="71">
        <f t="shared" si="86"/>
        <v>0</v>
      </c>
      <c r="CT49" s="45">
        <f t="shared" si="52"/>
        <v>0</v>
      </c>
      <c r="CU49" s="45">
        <f t="shared" si="53"/>
        <v>0</v>
      </c>
      <c r="CV49" s="45">
        <f t="shared" si="54"/>
        <v>0</v>
      </c>
      <c r="CW49" s="45">
        <f t="shared" si="55"/>
        <v>0</v>
      </c>
      <c r="CX49" s="45">
        <f t="shared" si="56"/>
        <v>0</v>
      </c>
      <c r="CY49" s="45">
        <f t="shared" si="57"/>
        <v>0</v>
      </c>
      <c r="CZ49" s="45">
        <f t="shared" si="58"/>
        <v>0</v>
      </c>
      <c r="DA49" s="45">
        <f t="shared" si="59"/>
        <v>0</v>
      </c>
      <c r="DB49" s="45">
        <f t="shared" si="60"/>
        <v>0</v>
      </c>
      <c r="DC49" s="45">
        <f t="shared" si="61"/>
        <v>0</v>
      </c>
      <c r="DD49" s="45">
        <f t="shared" si="62"/>
        <v>0</v>
      </c>
      <c r="DE49" s="45">
        <f t="shared" si="63"/>
        <v>0</v>
      </c>
      <c r="DF49" s="45">
        <f t="shared" si="64"/>
        <v>0</v>
      </c>
      <c r="DG49" s="45">
        <f t="shared" si="65"/>
        <v>0</v>
      </c>
      <c r="DH49" s="45">
        <f t="shared" si="66"/>
        <v>0</v>
      </c>
      <c r="DI49" s="45">
        <f t="shared" si="67"/>
        <v>0</v>
      </c>
      <c r="DJ49" s="45">
        <f t="shared" si="68"/>
        <v>0</v>
      </c>
      <c r="DK49" s="45">
        <f t="shared" si="69"/>
        <v>0</v>
      </c>
      <c r="DL49" s="45">
        <f t="shared" si="70"/>
        <v>0</v>
      </c>
      <c r="DM49" s="45">
        <f t="shared" si="71"/>
        <v>0</v>
      </c>
      <c r="DN49" s="45">
        <f t="shared" si="72"/>
        <v>0</v>
      </c>
      <c r="DO49" s="45">
        <f t="shared" si="73"/>
        <v>0</v>
      </c>
      <c r="DP49" s="45">
        <f t="shared" si="74"/>
        <v>0</v>
      </c>
      <c r="DQ49" s="45">
        <f t="shared" si="75"/>
        <v>0</v>
      </c>
    </row>
    <row r="50" spans="1:121">
      <c r="A50" s="269">
        <v>49</v>
      </c>
      <c r="B50" s="400">
        <f t="shared" si="78"/>
        <v>1</v>
      </c>
      <c r="C50" s="401">
        <f>B50+COUNTIF(B$2:$B50,B50)-1</f>
        <v>49</v>
      </c>
      <c r="D50" s="402" t="str">
        <f>Tables!AI50</f>
        <v>Congo</v>
      </c>
      <c r="E50" s="403">
        <f t="shared" si="79"/>
        <v>0</v>
      </c>
      <c r="F50" s="47">
        <f>SUMIFS('Portfolio Allocation'!C$10:C$109,'Portfolio Allocation'!$A$10:$A$109,'Graph Tables'!$D50)</f>
        <v>0</v>
      </c>
      <c r="G50" s="47">
        <f>SUMIFS('Portfolio Allocation'!D$10:D$109,'Portfolio Allocation'!$A$10:$A$109,'Graph Tables'!$D50)</f>
        <v>0</v>
      </c>
      <c r="H50" s="47">
        <f>SUMIFS('Portfolio Allocation'!E$10:E$109,'Portfolio Allocation'!$A$10:$A$109,'Graph Tables'!$D50)</f>
        <v>0</v>
      </c>
      <c r="I50" s="47">
        <f>SUMIFS('Portfolio Allocation'!F$10:F$109,'Portfolio Allocation'!$A$10:$A$109,'Graph Tables'!$D50)</f>
        <v>0</v>
      </c>
      <c r="J50" s="47">
        <f>SUMIFS('Portfolio Allocation'!G$10:G$109,'Portfolio Allocation'!$A$10:$A$109,'Graph Tables'!$D50)</f>
        <v>0</v>
      </c>
      <c r="K50" s="47">
        <f>SUMIFS('Portfolio Allocation'!H$10:H$109,'Portfolio Allocation'!$A$10:$A$109,'Graph Tables'!$D50)</f>
        <v>0</v>
      </c>
      <c r="L50" s="47">
        <f>SUMIFS('Portfolio Allocation'!I$10:I$109,'Portfolio Allocation'!$A$10:$A$109,'Graph Tables'!$D50)</f>
        <v>0</v>
      </c>
      <c r="M50" s="47">
        <f>SUMIFS('Portfolio Allocation'!J$10:J$109,'Portfolio Allocation'!$A$10:$A$109,'Graph Tables'!$D50)</f>
        <v>0</v>
      </c>
      <c r="N50" s="47">
        <f>SUMIFS('Portfolio Allocation'!K$10:K$109,'Portfolio Allocation'!$A$10:$A$109,'Graph Tables'!$D50)</f>
        <v>0</v>
      </c>
      <c r="O50" s="47">
        <f>SUMIFS('Portfolio Allocation'!L$10:L$109,'Portfolio Allocation'!$A$10:$A$109,'Graph Tables'!$D50)</f>
        <v>0</v>
      </c>
      <c r="P50" s="47">
        <f>SUMIFS('Portfolio Allocation'!M$10:M$109,'Portfolio Allocation'!$A$10:$A$109,'Graph Tables'!$D50)</f>
        <v>0</v>
      </c>
      <c r="Q50" s="47">
        <f>SUMIFS('Portfolio Allocation'!N$10:N$109,'Portfolio Allocation'!$A$10:$A$109,'Graph Tables'!$D50)</f>
        <v>0</v>
      </c>
      <c r="R50" s="47">
        <f>SUMIFS('Portfolio Allocation'!O$10:O$109,'Portfolio Allocation'!$A$10:$A$109,'Graph Tables'!$D50)</f>
        <v>0</v>
      </c>
      <c r="S50" s="47">
        <f>SUMIFS('Portfolio Allocation'!P$10:P$109,'Portfolio Allocation'!$A$10:$A$109,'Graph Tables'!$D50)</f>
        <v>0</v>
      </c>
      <c r="T50" s="47">
        <f>SUMIFS('Portfolio Allocation'!Q$10:Q$109,'Portfolio Allocation'!$A$10:$A$109,'Graph Tables'!$D50)</f>
        <v>0</v>
      </c>
      <c r="U50" s="47">
        <f>SUMIFS('Portfolio Allocation'!R$10:R$109,'Portfolio Allocation'!$A$10:$A$109,'Graph Tables'!$D50)</f>
        <v>0</v>
      </c>
      <c r="V50" s="47">
        <f>SUMIFS('Portfolio Allocation'!S$10:S$109,'Portfolio Allocation'!$A$10:$A$109,'Graph Tables'!$D50)</f>
        <v>0</v>
      </c>
      <c r="W50" s="47">
        <f>SUMIFS('Portfolio Allocation'!T$10:T$109,'Portfolio Allocation'!$A$10:$A$109,'Graph Tables'!$D50)</f>
        <v>0</v>
      </c>
      <c r="X50" s="47">
        <f>SUMIFS('Portfolio Allocation'!U$10:U$109,'Portfolio Allocation'!$A$10:$A$109,'Graph Tables'!$D50)</f>
        <v>0</v>
      </c>
      <c r="Y50" s="47">
        <f>SUMIFS('Portfolio Allocation'!V$10:V$109,'Portfolio Allocation'!$A$10:$A$109,'Graph Tables'!$D50)</f>
        <v>0</v>
      </c>
      <c r="Z50" s="47">
        <f>SUMIFS('Portfolio Allocation'!W$10:W$109,'Portfolio Allocation'!$A$10:$A$109,'Graph Tables'!$D50)</f>
        <v>0</v>
      </c>
      <c r="AA50" s="47">
        <f>SUMIFS('Portfolio Allocation'!X$10:X$109,'Portfolio Allocation'!$A$10:$A$109,'Graph Tables'!$D50)</f>
        <v>0</v>
      </c>
      <c r="AB50" s="47">
        <f>SUMIFS('Portfolio Allocation'!Y$10:Y$109,'Portfolio Allocation'!$A$10:$A$109,'Graph Tables'!$D50)</f>
        <v>0</v>
      </c>
      <c r="AC50" s="47">
        <f>SUMIFS('Portfolio Allocation'!Z$10:Z$109,'Portfolio Allocation'!$A$10:$A$109,'Graph Tables'!$D50)</f>
        <v>0</v>
      </c>
      <c r="AD50" s="47"/>
      <c r="AE50" s="49">
        <v>49</v>
      </c>
      <c r="AF50" t="str">
        <f t="shared" si="125"/>
        <v xml:space="preserve"> </v>
      </c>
      <c r="AG50" s="45">
        <f t="shared" si="96"/>
        <v>0</v>
      </c>
      <c r="AH50" s="47"/>
      <c r="AI50" s="269">
        <f t="shared" si="81"/>
        <v>1</v>
      </c>
      <c r="AJ50" s="269">
        <f>AI50+COUNTIF(AI$2:$AI50,AI50)-1</f>
        <v>49</v>
      </c>
      <c r="AK50" s="271" t="str">
        <f t="shared" si="2"/>
        <v>Congo</v>
      </c>
      <c r="AL50" s="71">
        <f t="shared" si="82"/>
        <v>0</v>
      </c>
      <c r="AM50" s="45">
        <f t="shared" si="3"/>
        <v>0</v>
      </c>
      <c r="AN50" s="45">
        <f t="shared" si="4"/>
        <v>0</v>
      </c>
      <c r="AO50" s="45">
        <f t="shared" si="5"/>
        <v>0</v>
      </c>
      <c r="AP50" s="45">
        <f t="shared" si="6"/>
        <v>0</v>
      </c>
      <c r="AQ50" s="45">
        <f t="shared" si="7"/>
        <v>0</v>
      </c>
      <c r="AR50" s="45">
        <f t="shared" si="8"/>
        <v>0</v>
      </c>
      <c r="AS50" s="45">
        <f t="shared" si="9"/>
        <v>0</v>
      </c>
      <c r="AT50" s="45">
        <f t="shared" si="10"/>
        <v>0</v>
      </c>
      <c r="AU50" s="45">
        <f t="shared" si="11"/>
        <v>0</v>
      </c>
      <c r="AV50" s="45">
        <f t="shared" si="12"/>
        <v>0</v>
      </c>
      <c r="AW50" s="45">
        <f t="shared" si="13"/>
        <v>0</v>
      </c>
      <c r="AX50" s="45">
        <f t="shared" si="14"/>
        <v>0</v>
      </c>
      <c r="AY50" s="45">
        <f t="shared" si="15"/>
        <v>0</v>
      </c>
      <c r="AZ50" s="45">
        <f t="shared" si="16"/>
        <v>0</v>
      </c>
      <c r="BA50" s="45">
        <f t="shared" si="17"/>
        <v>0</v>
      </c>
      <c r="BB50" s="45">
        <f t="shared" si="18"/>
        <v>0</v>
      </c>
      <c r="BC50" s="45">
        <f t="shared" si="19"/>
        <v>0</v>
      </c>
      <c r="BD50" s="45">
        <f t="shared" si="20"/>
        <v>0</v>
      </c>
      <c r="BE50" s="45">
        <f t="shared" si="21"/>
        <v>0</v>
      </c>
      <c r="BF50" s="45">
        <f t="shared" si="22"/>
        <v>0</v>
      </c>
      <c r="BG50" s="45">
        <f t="shared" si="23"/>
        <v>0</v>
      </c>
      <c r="BH50" s="45">
        <f t="shared" si="24"/>
        <v>0</v>
      </c>
      <c r="BI50" s="45">
        <f t="shared" si="25"/>
        <v>0</v>
      </c>
      <c r="BJ50" s="45">
        <f t="shared" si="26"/>
        <v>0</v>
      </c>
      <c r="BK50" s="45"/>
      <c r="BL50" s="49">
        <v>49</v>
      </c>
      <c r="BM50">
        <f t="shared" si="126"/>
        <v>0</v>
      </c>
      <c r="BN50" s="45">
        <f t="shared" si="97"/>
        <v>0</v>
      </c>
      <c r="BO50" s="45">
        <f t="shared" si="101"/>
        <v>0</v>
      </c>
      <c r="BP50" s="45">
        <f t="shared" si="102"/>
        <v>0</v>
      </c>
      <c r="BQ50" s="45">
        <f t="shared" si="103"/>
        <v>0</v>
      </c>
      <c r="BR50" s="45">
        <f t="shared" si="104"/>
        <v>0</v>
      </c>
      <c r="BS50" s="45">
        <f t="shared" si="105"/>
        <v>0</v>
      </c>
      <c r="BT50" s="45">
        <f t="shared" si="106"/>
        <v>0</v>
      </c>
      <c r="BU50" s="45">
        <f t="shared" si="107"/>
        <v>0</v>
      </c>
      <c r="BV50" s="45">
        <f t="shared" si="108"/>
        <v>0</v>
      </c>
      <c r="BW50" s="45">
        <f t="shared" si="109"/>
        <v>0</v>
      </c>
      <c r="BX50" s="45">
        <f t="shared" si="110"/>
        <v>0</v>
      </c>
      <c r="BY50" s="45">
        <f t="shared" si="111"/>
        <v>0</v>
      </c>
      <c r="BZ50" s="45">
        <f t="shared" si="112"/>
        <v>0</v>
      </c>
      <c r="CA50" s="45">
        <f t="shared" si="113"/>
        <v>0</v>
      </c>
      <c r="CB50" s="45">
        <f t="shared" si="114"/>
        <v>0</v>
      </c>
      <c r="CC50" s="45">
        <f t="shared" si="115"/>
        <v>0</v>
      </c>
      <c r="CD50" s="45">
        <f t="shared" si="116"/>
        <v>0</v>
      </c>
      <c r="CE50" s="45">
        <f t="shared" si="117"/>
        <v>0</v>
      </c>
      <c r="CF50" s="45">
        <f t="shared" si="118"/>
        <v>0</v>
      </c>
      <c r="CG50" s="45">
        <f t="shared" si="119"/>
        <v>0</v>
      </c>
      <c r="CH50" s="45">
        <f t="shared" si="120"/>
        <v>0</v>
      </c>
      <c r="CI50" s="45">
        <f t="shared" si="121"/>
        <v>0</v>
      </c>
      <c r="CJ50" s="45">
        <f t="shared" si="122"/>
        <v>0</v>
      </c>
      <c r="CK50" s="45">
        <f t="shared" si="123"/>
        <v>0</v>
      </c>
      <c r="CL50" s="45">
        <f t="shared" si="124"/>
        <v>0</v>
      </c>
      <c r="CM50" s="45"/>
      <c r="CN50" s="274">
        <f t="shared" si="84"/>
        <v>0</v>
      </c>
      <c r="CO50" s="274">
        <v>49</v>
      </c>
      <c r="CP50" s="269">
        <f t="shared" si="85"/>
        <v>1</v>
      </c>
      <c r="CQ50" s="269">
        <f>CP50+COUNTIF($CP$2:CP50,CP50)-1</f>
        <v>49</v>
      </c>
      <c r="CR50" s="271" t="str">
        <f t="shared" si="51"/>
        <v>Congo</v>
      </c>
      <c r="CS50" s="71">
        <f t="shared" si="86"/>
        <v>0</v>
      </c>
      <c r="CT50" s="45">
        <f t="shared" si="52"/>
        <v>0</v>
      </c>
      <c r="CU50" s="45">
        <f t="shared" si="53"/>
        <v>0</v>
      </c>
      <c r="CV50" s="45">
        <f t="shared" si="54"/>
        <v>0</v>
      </c>
      <c r="CW50" s="45">
        <f t="shared" si="55"/>
        <v>0</v>
      </c>
      <c r="CX50" s="45">
        <f t="shared" si="56"/>
        <v>0</v>
      </c>
      <c r="CY50" s="45">
        <f t="shared" si="57"/>
        <v>0</v>
      </c>
      <c r="CZ50" s="45">
        <f t="shared" si="58"/>
        <v>0</v>
      </c>
      <c r="DA50" s="45">
        <f t="shared" si="59"/>
        <v>0</v>
      </c>
      <c r="DB50" s="45">
        <f t="shared" si="60"/>
        <v>0</v>
      </c>
      <c r="DC50" s="45">
        <f t="shared" si="61"/>
        <v>0</v>
      </c>
      <c r="DD50" s="45">
        <f t="shared" si="62"/>
        <v>0</v>
      </c>
      <c r="DE50" s="45">
        <f t="shared" si="63"/>
        <v>0</v>
      </c>
      <c r="DF50" s="45">
        <f t="shared" si="64"/>
        <v>0</v>
      </c>
      <c r="DG50" s="45">
        <f t="shared" si="65"/>
        <v>0</v>
      </c>
      <c r="DH50" s="45">
        <f t="shared" si="66"/>
        <v>0</v>
      </c>
      <c r="DI50" s="45">
        <f t="shared" si="67"/>
        <v>0</v>
      </c>
      <c r="DJ50" s="45">
        <f t="shared" si="68"/>
        <v>0</v>
      </c>
      <c r="DK50" s="45">
        <f t="shared" si="69"/>
        <v>0</v>
      </c>
      <c r="DL50" s="45">
        <f t="shared" si="70"/>
        <v>0</v>
      </c>
      <c r="DM50" s="45">
        <f t="shared" si="71"/>
        <v>0</v>
      </c>
      <c r="DN50" s="45">
        <f t="shared" si="72"/>
        <v>0</v>
      </c>
      <c r="DO50" s="45">
        <f t="shared" si="73"/>
        <v>0</v>
      </c>
      <c r="DP50" s="45">
        <f t="shared" si="74"/>
        <v>0</v>
      </c>
      <c r="DQ50" s="45">
        <f t="shared" si="75"/>
        <v>0</v>
      </c>
    </row>
    <row r="51" spans="1:121">
      <c r="A51" s="269">
        <v>50</v>
      </c>
      <c r="B51" s="400">
        <f t="shared" si="78"/>
        <v>1</v>
      </c>
      <c r="C51" s="401">
        <f>B51+COUNTIF(B$2:$B51,B51)-1</f>
        <v>50</v>
      </c>
      <c r="D51" s="402" t="str">
        <f>Tables!AI51</f>
        <v>Congo</v>
      </c>
      <c r="E51" s="403">
        <f t="shared" si="79"/>
        <v>0</v>
      </c>
      <c r="F51" s="47">
        <f>SUMIFS('Portfolio Allocation'!C$10:C$109,'Portfolio Allocation'!$A$10:$A$109,'Graph Tables'!$D51)</f>
        <v>0</v>
      </c>
      <c r="G51" s="47">
        <f>SUMIFS('Portfolio Allocation'!D$10:D$109,'Portfolio Allocation'!$A$10:$A$109,'Graph Tables'!$D51)</f>
        <v>0</v>
      </c>
      <c r="H51" s="47">
        <f>SUMIFS('Portfolio Allocation'!E$10:E$109,'Portfolio Allocation'!$A$10:$A$109,'Graph Tables'!$D51)</f>
        <v>0</v>
      </c>
      <c r="I51" s="47">
        <f>SUMIFS('Portfolio Allocation'!F$10:F$109,'Portfolio Allocation'!$A$10:$A$109,'Graph Tables'!$D51)</f>
        <v>0</v>
      </c>
      <c r="J51" s="47">
        <f>SUMIFS('Portfolio Allocation'!G$10:G$109,'Portfolio Allocation'!$A$10:$A$109,'Graph Tables'!$D51)</f>
        <v>0</v>
      </c>
      <c r="K51" s="47">
        <f>SUMIFS('Portfolio Allocation'!H$10:H$109,'Portfolio Allocation'!$A$10:$A$109,'Graph Tables'!$D51)</f>
        <v>0</v>
      </c>
      <c r="L51" s="47">
        <f>SUMIFS('Portfolio Allocation'!I$10:I$109,'Portfolio Allocation'!$A$10:$A$109,'Graph Tables'!$D51)</f>
        <v>0</v>
      </c>
      <c r="M51" s="47">
        <f>SUMIFS('Portfolio Allocation'!J$10:J$109,'Portfolio Allocation'!$A$10:$A$109,'Graph Tables'!$D51)</f>
        <v>0</v>
      </c>
      <c r="N51" s="47">
        <f>SUMIFS('Portfolio Allocation'!K$10:K$109,'Portfolio Allocation'!$A$10:$A$109,'Graph Tables'!$D51)</f>
        <v>0</v>
      </c>
      <c r="O51" s="47">
        <f>SUMIFS('Portfolio Allocation'!L$10:L$109,'Portfolio Allocation'!$A$10:$A$109,'Graph Tables'!$D51)</f>
        <v>0</v>
      </c>
      <c r="P51" s="47">
        <f>SUMIFS('Portfolio Allocation'!M$10:M$109,'Portfolio Allocation'!$A$10:$A$109,'Graph Tables'!$D51)</f>
        <v>0</v>
      </c>
      <c r="Q51" s="47">
        <f>SUMIFS('Portfolio Allocation'!N$10:N$109,'Portfolio Allocation'!$A$10:$A$109,'Graph Tables'!$D51)</f>
        <v>0</v>
      </c>
      <c r="R51" s="47">
        <f>SUMIFS('Portfolio Allocation'!O$10:O$109,'Portfolio Allocation'!$A$10:$A$109,'Graph Tables'!$D51)</f>
        <v>0</v>
      </c>
      <c r="S51" s="47">
        <f>SUMIFS('Portfolio Allocation'!P$10:P$109,'Portfolio Allocation'!$A$10:$A$109,'Graph Tables'!$D51)</f>
        <v>0</v>
      </c>
      <c r="T51" s="47">
        <f>SUMIFS('Portfolio Allocation'!Q$10:Q$109,'Portfolio Allocation'!$A$10:$A$109,'Graph Tables'!$D51)</f>
        <v>0</v>
      </c>
      <c r="U51" s="47">
        <f>SUMIFS('Portfolio Allocation'!R$10:R$109,'Portfolio Allocation'!$A$10:$A$109,'Graph Tables'!$D51)</f>
        <v>0</v>
      </c>
      <c r="V51" s="47">
        <f>SUMIFS('Portfolio Allocation'!S$10:S$109,'Portfolio Allocation'!$A$10:$A$109,'Graph Tables'!$D51)</f>
        <v>0</v>
      </c>
      <c r="W51" s="47">
        <f>SUMIFS('Portfolio Allocation'!T$10:T$109,'Portfolio Allocation'!$A$10:$A$109,'Graph Tables'!$D51)</f>
        <v>0</v>
      </c>
      <c r="X51" s="47">
        <f>SUMIFS('Portfolio Allocation'!U$10:U$109,'Portfolio Allocation'!$A$10:$A$109,'Graph Tables'!$D51)</f>
        <v>0</v>
      </c>
      <c r="Y51" s="47">
        <f>SUMIFS('Portfolio Allocation'!V$10:V$109,'Portfolio Allocation'!$A$10:$A$109,'Graph Tables'!$D51)</f>
        <v>0</v>
      </c>
      <c r="Z51" s="47">
        <f>SUMIFS('Portfolio Allocation'!W$10:W$109,'Portfolio Allocation'!$A$10:$A$109,'Graph Tables'!$D51)</f>
        <v>0</v>
      </c>
      <c r="AA51" s="47">
        <f>SUMIFS('Portfolio Allocation'!X$10:X$109,'Portfolio Allocation'!$A$10:$A$109,'Graph Tables'!$D51)</f>
        <v>0</v>
      </c>
      <c r="AB51" s="47">
        <f>SUMIFS('Portfolio Allocation'!Y$10:Y$109,'Portfolio Allocation'!$A$10:$A$109,'Graph Tables'!$D51)</f>
        <v>0</v>
      </c>
      <c r="AC51" s="47">
        <f>SUMIFS('Portfolio Allocation'!Z$10:Z$109,'Portfolio Allocation'!$A$10:$A$109,'Graph Tables'!$D51)</f>
        <v>0</v>
      </c>
      <c r="AD51" s="47"/>
      <c r="AE51" s="49">
        <v>50</v>
      </c>
      <c r="AF51" t="str">
        <f t="shared" si="125"/>
        <v xml:space="preserve"> </v>
      </c>
      <c r="AG51" s="45">
        <f t="shared" si="96"/>
        <v>0</v>
      </c>
      <c r="AH51" s="47"/>
      <c r="AI51" s="269">
        <f t="shared" si="81"/>
        <v>1</v>
      </c>
      <c r="AJ51" s="269">
        <f>AI51+COUNTIF(AI$2:$AI51,AI51)-1</f>
        <v>50</v>
      </c>
      <c r="AK51" s="271" t="str">
        <f t="shared" si="2"/>
        <v>Congo</v>
      </c>
      <c r="AL51" s="71">
        <f t="shared" si="82"/>
        <v>0</v>
      </c>
      <c r="AM51" s="45">
        <f t="shared" si="3"/>
        <v>0</v>
      </c>
      <c r="AN51" s="45">
        <f t="shared" si="4"/>
        <v>0</v>
      </c>
      <c r="AO51" s="45">
        <f t="shared" si="5"/>
        <v>0</v>
      </c>
      <c r="AP51" s="45">
        <f t="shared" si="6"/>
        <v>0</v>
      </c>
      <c r="AQ51" s="45">
        <f t="shared" si="7"/>
        <v>0</v>
      </c>
      <c r="AR51" s="45">
        <f t="shared" si="8"/>
        <v>0</v>
      </c>
      <c r="AS51" s="45">
        <f t="shared" si="9"/>
        <v>0</v>
      </c>
      <c r="AT51" s="45">
        <f t="shared" si="10"/>
        <v>0</v>
      </c>
      <c r="AU51" s="45">
        <f t="shared" si="11"/>
        <v>0</v>
      </c>
      <c r="AV51" s="45">
        <f t="shared" si="12"/>
        <v>0</v>
      </c>
      <c r="AW51" s="45">
        <f t="shared" si="13"/>
        <v>0</v>
      </c>
      <c r="AX51" s="45">
        <f t="shared" si="14"/>
        <v>0</v>
      </c>
      <c r="AY51" s="45">
        <f t="shared" si="15"/>
        <v>0</v>
      </c>
      <c r="AZ51" s="45">
        <f t="shared" si="16"/>
        <v>0</v>
      </c>
      <c r="BA51" s="45">
        <f t="shared" si="17"/>
        <v>0</v>
      </c>
      <c r="BB51" s="45">
        <f t="shared" si="18"/>
        <v>0</v>
      </c>
      <c r="BC51" s="45">
        <f t="shared" si="19"/>
        <v>0</v>
      </c>
      <c r="BD51" s="45">
        <f t="shared" si="20"/>
        <v>0</v>
      </c>
      <c r="BE51" s="45">
        <f t="shared" si="21"/>
        <v>0</v>
      </c>
      <c r="BF51" s="45">
        <f t="shared" si="22"/>
        <v>0</v>
      </c>
      <c r="BG51" s="45">
        <f t="shared" si="23"/>
        <v>0</v>
      </c>
      <c r="BH51" s="45">
        <f t="shared" si="24"/>
        <v>0</v>
      </c>
      <c r="BI51" s="45">
        <f t="shared" si="25"/>
        <v>0</v>
      </c>
      <c r="BJ51" s="45">
        <f t="shared" si="26"/>
        <v>0</v>
      </c>
      <c r="BK51" s="45"/>
      <c r="BL51" s="49">
        <v>50</v>
      </c>
      <c r="BM51">
        <f t="shared" si="126"/>
        <v>0</v>
      </c>
      <c r="BN51" s="45">
        <f t="shared" si="97"/>
        <v>0</v>
      </c>
      <c r="BO51" s="45">
        <f t="shared" si="101"/>
        <v>0</v>
      </c>
      <c r="BP51" s="45">
        <f t="shared" si="102"/>
        <v>0</v>
      </c>
      <c r="BQ51" s="45">
        <f t="shared" si="103"/>
        <v>0</v>
      </c>
      <c r="BR51" s="45">
        <f t="shared" si="104"/>
        <v>0</v>
      </c>
      <c r="BS51" s="45">
        <f t="shared" si="105"/>
        <v>0</v>
      </c>
      <c r="BT51" s="45">
        <f t="shared" si="106"/>
        <v>0</v>
      </c>
      <c r="BU51" s="45">
        <f t="shared" si="107"/>
        <v>0</v>
      </c>
      <c r="BV51" s="45">
        <f t="shared" si="108"/>
        <v>0</v>
      </c>
      <c r="BW51" s="45">
        <f t="shared" si="109"/>
        <v>0</v>
      </c>
      <c r="BX51" s="45">
        <f t="shared" si="110"/>
        <v>0</v>
      </c>
      <c r="BY51" s="45">
        <f t="shared" si="111"/>
        <v>0</v>
      </c>
      <c r="BZ51" s="45">
        <f t="shared" si="112"/>
        <v>0</v>
      </c>
      <c r="CA51" s="45">
        <f t="shared" si="113"/>
        <v>0</v>
      </c>
      <c r="CB51" s="45">
        <f t="shared" si="114"/>
        <v>0</v>
      </c>
      <c r="CC51" s="45">
        <f t="shared" si="115"/>
        <v>0</v>
      </c>
      <c r="CD51" s="45">
        <f t="shared" si="116"/>
        <v>0</v>
      </c>
      <c r="CE51" s="45">
        <f t="shared" si="117"/>
        <v>0</v>
      </c>
      <c r="CF51" s="45">
        <f t="shared" si="118"/>
        <v>0</v>
      </c>
      <c r="CG51" s="45">
        <f t="shared" si="119"/>
        <v>0</v>
      </c>
      <c r="CH51" s="45">
        <f t="shared" si="120"/>
        <v>0</v>
      </c>
      <c r="CI51" s="45">
        <f t="shared" si="121"/>
        <v>0</v>
      </c>
      <c r="CJ51" s="45">
        <f t="shared" si="122"/>
        <v>0</v>
      </c>
      <c r="CK51" s="45">
        <f t="shared" si="123"/>
        <v>0</v>
      </c>
      <c r="CL51" s="45">
        <f t="shared" si="124"/>
        <v>0</v>
      </c>
      <c r="CM51" s="45"/>
      <c r="CN51" s="274">
        <f t="shared" si="84"/>
        <v>0</v>
      </c>
      <c r="CO51" s="274">
        <v>50</v>
      </c>
      <c r="CP51" s="269">
        <f t="shared" si="85"/>
        <v>1</v>
      </c>
      <c r="CQ51" s="269">
        <f>CP51+COUNTIF($CP$2:CP51,CP51)-1</f>
        <v>50</v>
      </c>
      <c r="CR51" s="271" t="str">
        <f t="shared" si="51"/>
        <v>Congo</v>
      </c>
      <c r="CS51" s="71">
        <f t="shared" si="86"/>
        <v>0</v>
      </c>
      <c r="CT51" s="45">
        <f t="shared" si="52"/>
        <v>0</v>
      </c>
      <c r="CU51" s="45">
        <f t="shared" si="53"/>
        <v>0</v>
      </c>
      <c r="CV51" s="45">
        <f t="shared" si="54"/>
        <v>0</v>
      </c>
      <c r="CW51" s="45">
        <f t="shared" si="55"/>
        <v>0</v>
      </c>
      <c r="CX51" s="45">
        <f t="shared" si="56"/>
        <v>0</v>
      </c>
      <c r="CY51" s="45">
        <f t="shared" si="57"/>
        <v>0</v>
      </c>
      <c r="CZ51" s="45">
        <f t="shared" si="58"/>
        <v>0</v>
      </c>
      <c r="DA51" s="45">
        <f t="shared" si="59"/>
        <v>0</v>
      </c>
      <c r="DB51" s="45">
        <f t="shared" si="60"/>
        <v>0</v>
      </c>
      <c r="DC51" s="45">
        <f t="shared" si="61"/>
        <v>0</v>
      </c>
      <c r="DD51" s="45">
        <f t="shared" si="62"/>
        <v>0</v>
      </c>
      <c r="DE51" s="45">
        <f t="shared" si="63"/>
        <v>0</v>
      </c>
      <c r="DF51" s="45">
        <f t="shared" si="64"/>
        <v>0</v>
      </c>
      <c r="DG51" s="45">
        <f t="shared" si="65"/>
        <v>0</v>
      </c>
      <c r="DH51" s="45">
        <f t="shared" si="66"/>
        <v>0</v>
      </c>
      <c r="DI51" s="45">
        <f t="shared" si="67"/>
        <v>0</v>
      </c>
      <c r="DJ51" s="45">
        <f t="shared" si="68"/>
        <v>0</v>
      </c>
      <c r="DK51" s="45">
        <f t="shared" si="69"/>
        <v>0</v>
      </c>
      <c r="DL51" s="45">
        <f t="shared" si="70"/>
        <v>0</v>
      </c>
      <c r="DM51" s="45">
        <f t="shared" si="71"/>
        <v>0</v>
      </c>
      <c r="DN51" s="45">
        <f t="shared" si="72"/>
        <v>0</v>
      </c>
      <c r="DO51" s="45">
        <f t="shared" si="73"/>
        <v>0</v>
      </c>
      <c r="DP51" s="45">
        <f t="shared" si="74"/>
        <v>0</v>
      </c>
      <c r="DQ51" s="45">
        <f t="shared" si="75"/>
        <v>0</v>
      </c>
    </row>
    <row r="52" spans="1:121">
      <c r="A52" s="269">
        <v>51</v>
      </c>
      <c r="B52" s="400">
        <f t="shared" si="78"/>
        <v>1</v>
      </c>
      <c r="C52" s="401">
        <f>B52+COUNTIF(B$2:$B52,B52)-1</f>
        <v>51</v>
      </c>
      <c r="D52" s="402" t="str">
        <f>Tables!AI52</f>
        <v>Cook Islands</v>
      </c>
      <c r="E52" s="403">
        <f t="shared" si="79"/>
        <v>0</v>
      </c>
      <c r="F52" s="47">
        <f>SUMIFS('Portfolio Allocation'!C$10:C$109,'Portfolio Allocation'!$A$10:$A$109,'Graph Tables'!$D52)</f>
        <v>0</v>
      </c>
      <c r="G52" s="47">
        <f>SUMIFS('Portfolio Allocation'!D$10:D$109,'Portfolio Allocation'!$A$10:$A$109,'Graph Tables'!$D52)</f>
        <v>0</v>
      </c>
      <c r="H52" s="47">
        <f>SUMIFS('Portfolio Allocation'!E$10:E$109,'Portfolio Allocation'!$A$10:$A$109,'Graph Tables'!$D52)</f>
        <v>0</v>
      </c>
      <c r="I52" s="47">
        <f>SUMIFS('Portfolio Allocation'!F$10:F$109,'Portfolio Allocation'!$A$10:$A$109,'Graph Tables'!$D52)</f>
        <v>0</v>
      </c>
      <c r="J52" s="47">
        <f>SUMIFS('Portfolio Allocation'!G$10:G$109,'Portfolio Allocation'!$A$10:$A$109,'Graph Tables'!$D52)</f>
        <v>0</v>
      </c>
      <c r="K52" s="47">
        <f>SUMIFS('Portfolio Allocation'!H$10:H$109,'Portfolio Allocation'!$A$10:$A$109,'Graph Tables'!$D52)</f>
        <v>0</v>
      </c>
      <c r="L52" s="47">
        <f>SUMIFS('Portfolio Allocation'!I$10:I$109,'Portfolio Allocation'!$A$10:$A$109,'Graph Tables'!$D52)</f>
        <v>0</v>
      </c>
      <c r="M52" s="47">
        <f>SUMIFS('Portfolio Allocation'!J$10:J$109,'Portfolio Allocation'!$A$10:$A$109,'Graph Tables'!$D52)</f>
        <v>0</v>
      </c>
      <c r="N52" s="47">
        <f>SUMIFS('Portfolio Allocation'!K$10:K$109,'Portfolio Allocation'!$A$10:$A$109,'Graph Tables'!$D52)</f>
        <v>0</v>
      </c>
      <c r="O52" s="47">
        <f>SUMIFS('Portfolio Allocation'!L$10:L$109,'Portfolio Allocation'!$A$10:$A$109,'Graph Tables'!$D52)</f>
        <v>0</v>
      </c>
      <c r="P52" s="47">
        <f>SUMIFS('Portfolio Allocation'!M$10:M$109,'Portfolio Allocation'!$A$10:$A$109,'Graph Tables'!$D52)</f>
        <v>0</v>
      </c>
      <c r="Q52" s="47">
        <f>SUMIFS('Portfolio Allocation'!N$10:N$109,'Portfolio Allocation'!$A$10:$A$109,'Graph Tables'!$D52)</f>
        <v>0</v>
      </c>
      <c r="R52" s="47">
        <f>SUMIFS('Portfolio Allocation'!O$10:O$109,'Portfolio Allocation'!$A$10:$A$109,'Graph Tables'!$D52)</f>
        <v>0</v>
      </c>
      <c r="S52" s="47">
        <f>SUMIFS('Portfolio Allocation'!P$10:P$109,'Portfolio Allocation'!$A$10:$A$109,'Graph Tables'!$D52)</f>
        <v>0</v>
      </c>
      <c r="T52" s="47">
        <f>SUMIFS('Portfolio Allocation'!Q$10:Q$109,'Portfolio Allocation'!$A$10:$A$109,'Graph Tables'!$D52)</f>
        <v>0</v>
      </c>
      <c r="U52" s="47">
        <f>SUMIFS('Portfolio Allocation'!R$10:R$109,'Portfolio Allocation'!$A$10:$A$109,'Graph Tables'!$D52)</f>
        <v>0</v>
      </c>
      <c r="V52" s="47">
        <f>SUMIFS('Portfolio Allocation'!S$10:S$109,'Portfolio Allocation'!$A$10:$A$109,'Graph Tables'!$D52)</f>
        <v>0</v>
      </c>
      <c r="W52" s="47">
        <f>SUMIFS('Portfolio Allocation'!T$10:T$109,'Portfolio Allocation'!$A$10:$A$109,'Graph Tables'!$D52)</f>
        <v>0</v>
      </c>
      <c r="X52" s="47">
        <f>SUMIFS('Portfolio Allocation'!U$10:U$109,'Portfolio Allocation'!$A$10:$A$109,'Graph Tables'!$D52)</f>
        <v>0</v>
      </c>
      <c r="Y52" s="47">
        <f>SUMIFS('Portfolio Allocation'!V$10:V$109,'Portfolio Allocation'!$A$10:$A$109,'Graph Tables'!$D52)</f>
        <v>0</v>
      </c>
      <c r="Z52" s="47">
        <f>SUMIFS('Portfolio Allocation'!W$10:W$109,'Portfolio Allocation'!$A$10:$A$109,'Graph Tables'!$D52)</f>
        <v>0</v>
      </c>
      <c r="AA52" s="47">
        <f>SUMIFS('Portfolio Allocation'!X$10:X$109,'Portfolio Allocation'!$A$10:$A$109,'Graph Tables'!$D52)</f>
        <v>0</v>
      </c>
      <c r="AB52" s="47">
        <f>SUMIFS('Portfolio Allocation'!Y$10:Y$109,'Portfolio Allocation'!$A$10:$A$109,'Graph Tables'!$D52)</f>
        <v>0</v>
      </c>
      <c r="AC52" s="47">
        <f>SUMIFS('Portfolio Allocation'!Z$10:Z$109,'Portfolio Allocation'!$A$10:$A$109,'Graph Tables'!$D52)</f>
        <v>0</v>
      </c>
      <c r="AD52" s="47"/>
      <c r="AE52" s="49">
        <v>51</v>
      </c>
      <c r="AF52" t="str">
        <f t="shared" si="125"/>
        <v xml:space="preserve"> </v>
      </c>
      <c r="AG52" s="45">
        <f t="shared" si="96"/>
        <v>0</v>
      </c>
      <c r="AH52" s="47"/>
      <c r="AI52" s="269">
        <f t="shared" si="81"/>
        <v>1</v>
      </c>
      <c r="AJ52" s="269">
        <f>AI52+COUNTIF(AI$2:$AI52,AI52)-1</f>
        <v>51</v>
      </c>
      <c r="AK52" s="271" t="str">
        <f t="shared" si="2"/>
        <v>Cook Islands</v>
      </c>
      <c r="AL52" s="71">
        <f t="shared" si="82"/>
        <v>0</v>
      </c>
      <c r="AM52" s="45">
        <f t="shared" si="3"/>
        <v>0</v>
      </c>
      <c r="AN52" s="45">
        <f t="shared" si="4"/>
        <v>0</v>
      </c>
      <c r="AO52" s="45">
        <f t="shared" si="5"/>
        <v>0</v>
      </c>
      <c r="AP52" s="45">
        <f t="shared" si="6"/>
        <v>0</v>
      </c>
      <c r="AQ52" s="45">
        <f t="shared" si="7"/>
        <v>0</v>
      </c>
      <c r="AR52" s="45">
        <f t="shared" si="8"/>
        <v>0</v>
      </c>
      <c r="AS52" s="45">
        <f t="shared" si="9"/>
        <v>0</v>
      </c>
      <c r="AT52" s="45">
        <f t="shared" si="10"/>
        <v>0</v>
      </c>
      <c r="AU52" s="45">
        <f t="shared" si="11"/>
        <v>0</v>
      </c>
      <c r="AV52" s="45">
        <f t="shared" si="12"/>
        <v>0</v>
      </c>
      <c r="AW52" s="45">
        <f t="shared" si="13"/>
        <v>0</v>
      </c>
      <c r="AX52" s="45">
        <f t="shared" si="14"/>
        <v>0</v>
      </c>
      <c r="AY52" s="45">
        <f t="shared" si="15"/>
        <v>0</v>
      </c>
      <c r="AZ52" s="45">
        <f t="shared" si="16"/>
        <v>0</v>
      </c>
      <c r="BA52" s="45">
        <f t="shared" si="17"/>
        <v>0</v>
      </c>
      <c r="BB52" s="45">
        <f t="shared" si="18"/>
        <v>0</v>
      </c>
      <c r="BC52" s="45">
        <f t="shared" si="19"/>
        <v>0</v>
      </c>
      <c r="BD52" s="45">
        <f t="shared" si="20"/>
        <v>0</v>
      </c>
      <c r="BE52" s="45">
        <f t="shared" si="21"/>
        <v>0</v>
      </c>
      <c r="BF52" s="45">
        <f t="shared" si="22"/>
        <v>0</v>
      </c>
      <c r="BG52" s="45">
        <f t="shared" si="23"/>
        <v>0</v>
      </c>
      <c r="BH52" s="45">
        <f t="shared" si="24"/>
        <v>0</v>
      </c>
      <c r="BI52" s="45">
        <f t="shared" si="25"/>
        <v>0</v>
      </c>
      <c r="BJ52" s="45">
        <f t="shared" si="26"/>
        <v>0</v>
      </c>
      <c r="BK52" s="45"/>
      <c r="BL52" s="49">
        <v>51</v>
      </c>
      <c r="BM52">
        <f t="shared" si="126"/>
        <v>0</v>
      </c>
      <c r="BN52" s="45">
        <f t="shared" si="97"/>
        <v>0</v>
      </c>
      <c r="BO52" s="45">
        <f t="shared" si="101"/>
        <v>0</v>
      </c>
      <c r="BP52" s="45">
        <f t="shared" si="102"/>
        <v>0</v>
      </c>
      <c r="BQ52" s="45">
        <f t="shared" si="103"/>
        <v>0</v>
      </c>
      <c r="BR52" s="45">
        <f t="shared" si="104"/>
        <v>0</v>
      </c>
      <c r="BS52" s="45">
        <f t="shared" si="105"/>
        <v>0</v>
      </c>
      <c r="BT52" s="45">
        <f t="shared" si="106"/>
        <v>0</v>
      </c>
      <c r="BU52" s="45">
        <f t="shared" si="107"/>
        <v>0</v>
      </c>
      <c r="BV52" s="45">
        <f t="shared" si="108"/>
        <v>0</v>
      </c>
      <c r="BW52" s="45">
        <f t="shared" si="109"/>
        <v>0</v>
      </c>
      <c r="BX52" s="45">
        <f t="shared" si="110"/>
        <v>0</v>
      </c>
      <c r="BY52" s="45">
        <f t="shared" si="111"/>
        <v>0</v>
      </c>
      <c r="BZ52" s="45">
        <f t="shared" si="112"/>
        <v>0</v>
      </c>
      <c r="CA52" s="45">
        <f t="shared" si="113"/>
        <v>0</v>
      </c>
      <c r="CB52" s="45">
        <f t="shared" si="114"/>
        <v>0</v>
      </c>
      <c r="CC52" s="45">
        <f t="shared" si="115"/>
        <v>0</v>
      </c>
      <c r="CD52" s="45">
        <f t="shared" si="116"/>
        <v>0</v>
      </c>
      <c r="CE52" s="45">
        <f t="shared" si="117"/>
        <v>0</v>
      </c>
      <c r="CF52" s="45">
        <f t="shared" si="118"/>
        <v>0</v>
      </c>
      <c r="CG52" s="45">
        <f t="shared" si="119"/>
        <v>0</v>
      </c>
      <c r="CH52" s="45">
        <f t="shared" si="120"/>
        <v>0</v>
      </c>
      <c r="CI52" s="45">
        <f t="shared" si="121"/>
        <v>0</v>
      </c>
      <c r="CJ52" s="45">
        <f t="shared" si="122"/>
        <v>0</v>
      </c>
      <c r="CK52" s="45">
        <f t="shared" si="123"/>
        <v>0</v>
      </c>
      <c r="CL52" s="45">
        <f t="shared" si="124"/>
        <v>0</v>
      </c>
      <c r="CM52" s="45"/>
      <c r="CN52" s="274">
        <f t="shared" si="84"/>
        <v>0</v>
      </c>
      <c r="CO52" s="274">
        <v>51</v>
      </c>
      <c r="CP52" s="269">
        <f t="shared" si="85"/>
        <v>1</v>
      </c>
      <c r="CQ52" s="269">
        <f>CP52+COUNTIF($CP$2:CP52,CP52)-1</f>
        <v>51</v>
      </c>
      <c r="CR52" s="271" t="str">
        <f t="shared" si="51"/>
        <v>Cook Islands</v>
      </c>
      <c r="CS52" s="71">
        <f t="shared" si="86"/>
        <v>0</v>
      </c>
      <c r="CT52" s="45">
        <f t="shared" si="52"/>
        <v>0</v>
      </c>
      <c r="CU52" s="45">
        <f t="shared" si="53"/>
        <v>0</v>
      </c>
      <c r="CV52" s="45">
        <f t="shared" si="54"/>
        <v>0</v>
      </c>
      <c r="CW52" s="45">
        <f t="shared" si="55"/>
        <v>0</v>
      </c>
      <c r="CX52" s="45">
        <f t="shared" si="56"/>
        <v>0</v>
      </c>
      <c r="CY52" s="45">
        <f t="shared" si="57"/>
        <v>0</v>
      </c>
      <c r="CZ52" s="45">
        <f t="shared" si="58"/>
        <v>0</v>
      </c>
      <c r="DA52" s="45">
        <f t="shared" si="59"/>
        <v>0</v>
      </c>
      <c r="DB52" s="45">
        <f t="shared" si="60"/>
        <v>0</v>
      </c>
      <c r="DC52" s="45">
        <f t="shared" si="61"/>
        <v>0</v>
      </c>
      <c r="DD52" s="45">
        <f t="shared" si="62"/>
        <v>0</v>
      </c>
      <c r="DE52" s="45">
        <f t="shared" si="63"/>
        <v>0</v>
      </c>
      <c r="DF52" s="45">
        <f t="shared" si="64"/>
        <v>0</v>
      </c>
      <c r="DG52" s="45">
        <f t="shared" si="65"/>
        <v>0</v>
      </c>
      <c r="DH52" s="45">
        <f t="shared" si="66"/>
        <v>0</v>
      </c>
      <c r="DI52" s="45">
        <f t="shared" si="67"/>
        <v>0</v>
      </c>
      <c r="DJ52" s="45">
        <f t="shared" si="68"/>
        <v>0</v>
      </c>
      <c r="DK52" s="45">
        <f t="shared" si="69"/>
        <v>0</v>
      </c>
      <c r="DL52" s="45">
        <f t="shared" si="70"/>
        <v>0</v>
      </c>
      <c r="DM52" s="45">
        <f t="shared" si="71"/>
        <v>0</v>
      </c>
      <c r="DN52" s="45">
        <f t="shared" si="72"/>
        <v>0</v>
      </c>
      <c r="DO52" s="45">
        <f t="shared" si="73"/>
        <v>0</v>
      </c>
      <c r="DP52" s="45">
        <f t="shared" si="74"/>
        <v>0</v>
      </c>
      <c r="DQ52" s="45">
        <f t="shared" si="75"/>
        <v>0</v>
      </c>
    </row>
    <row r="53" spans="1:121">
      <c r="A53" s="269">
        <v>52</v>
      </c>
      <c r="B53" s="400">
        <f t="shared" si="78"/>
        <v>1</v>
      </c>
      <c r="C53" s="401">
        <f>B53+COUNTIF(B$2:$B53,B53)-1</f>
        <v>52</v>
      </c>
      <c r="D53" s="402" t="str">
        <f>Tables!AI53</f>
        <v>Costa Rica</v>
      </c>
      <c r="E53" s="403">
        <f t="shared" si="79"/>
        <v>0</v>
      </c>
      <c r="F53" s="47">
        <f>SUMIFS('Portfolio Allocation'!C$10:C$109,'Portfolio Allocation'!$A$10:$A$109,'Graph Tables'!$D53)</f>
        <v>0</v>
      </c>
      <c r="G53" s="47">
        <f>SUMIFS('Portfolio Allocation'!D$10:D$109,'Portfolio Allocation'!$A$10:$A$109,'Graph Tables'!$D53)</f>
        <v>0</v>
      </c>
      <c r="H53" s="47">
        <f>SUMIFS('Portfolio Allocation'!E$10:E$109,'Portfolio Allocation'!$A$10:$A$109,'Graph Tables'!$D53)</f>
        <v>0</v>
      </c>
      <c r="I53" s="47">
        <f>SUMIFS('Portfolio Allocation'!F$10:F$109,'Portfolio Allocation'!$A$10:$A$109,'Graph Tables'!$D53)</f>
        <v>0</v>
      </c>
      <c r="J53" s="47">
        <f>SUMIFS('Portfolio Allocation'!G$10:G$109,'Portfolio Allocation'!$A$10:$A$109,'Graph Tables'!$D53)</f>
        <v>0</v>
      </c>
      <c r="K53" s="47">
        <f>SUMIFS('Portfolio Allocation'!H$10:H$109,'Portfolio Allocation'!$A$10:$A$109,'Graph Tables'!$D53)</f>
        <v>0</v>
      </c>
      <c r="L53" s="47">
        <f>SUMIFS('Portfolio Allocation'!I$10:I$109,'Portfolio Allocation'!$A$10:$A$109,'Graph Tables'!$D53)</f>
        <v>0</v>
      </c>
      <c r="M53" s="47">
        <f>SUMIFS('Portfolio Allocation'!J$10:J$109,'Portfolio Allocation'!$A$10:$A$109,'Graph Tables'!$D53)</f>
        <v>0</v>
      </c>
      <c r="N53" s="47">
        <f>SUMIFS('Portfolio Allocation'!K$10:K$109,'Portfolio Allocation'!$A$10:$A$109,'Graph Tables'!$D53)</f>
        <v>0</v>
      </c>
      <c r="O53" s="47">
        <f>SUMIFS('Portfolio Allocation'!L$10:L$109,'Portfolio Allocation'!$A$10:$A$109,'Graph Tables'!$D53)</f>
        <v>0</v>
      </c>
      <c r="P53" s="47">
        <f>SUMIFS('Portfolio Allocation'!M$10:M$109,'Portfolio Allocation'!$A$10:$A$109,'Graph Tables'!$D53)</f>
        <v>0</v>
      </c>
      <c r="Q53" s="47">
        <f>SUMIFS('Portfolio Allocation'!N$10:N$109,'Portfolio Allocation'!$A$10:$A$109,'Graph Tables'!$D53)</f>
        <v>0</v>
      </c>
      <c r="R53" s="47">
        <f>SUMIFS('Portfolio Allocation'!O$10:O$109,'Portfolio Allocation'!$A$10:$A$109,'Graph Tables'!$D53)</f>
        <v>0</v>
      </c>
      <c r="S53" s="47">
        <f>SUMIFS('Portfolio Allocation'!P$10:P$109,'Portfolio Allocation'!$A$10:$A$109,'Graph Tables'!$D53)</f>
        <v>0</v>
      </c>
      <c r="T53" s="47">
        <f>SUMIFS('Portfolio Allocation'!Q$10:Q$109,'Portfolio Allocation'!$A$10:$A$109,'Graph Tables'!$D53)</f>
        <v>0</v>
      </c>
      <c r="U53" s="47">
        <f>SUMIFS('Portfolio Allocation'!R$10:R$109,'Portfolio Allocation'!$A$10:$A$109,'Graph Tables'!$D53)</f>
        <v>0</v>
      </c>
      <c r="V53" s="47">
        <f>SUMIFS('Portfolio Allocation'!S$10:S$109,'Portfolio Allocation'!$A$10:$A$109,'Graph Tables'!$D53)</f>
        <v>0</v>
      </c>
      <c r="W53" s="47">
        <f>SUMIFS('Portfolio Allocation'!T$10:T$109,'Portfolio Allocation'!$A$10:$A$109,'Graph Tables'!$D53)</f>
        <v>0</v>
      </c>
      <c r="X53" s="47">
        <f>SUMIFS('Portfolio Allocation'!U$10:U$109,'Portfolio Allocation'!$A$10:$A$109,'Graph Tables'!$D53)</f>
        <v>0</v>
      </c>
      <c r="Y53" s="47">
        <f>SUMIFS('Portfolio Allocation'!V$10:V$109,'Portfolio Allocation'!$A$10:$A$109,'Graph Tables'!$D53)</f>
        <v>0</v>
      </c>
      <c r="Z53" s="47">
        <f>SUMIFS('Portfolio Allocation'!W$10:W$109,'Portfolio Allocation'!$A$10:$A$109,'Graph Tables'!$D53)</f>
        <v>0</v>
      </c>
      <c r="AA53" s="47">
        <f>SUMIFS('Portfolio Allocation'!X$10:X$109,'Portfolio Allocation'!$A$10:$A$109,'Graph Tables'!$D53)</f>
        <v>0</v>
      </c>
      <c r="AB53" s="47">
        <f>SUMIFS('Portfolio Allocation'!Y$10:Y$109,'Portfolio Allocation'!$A$10:$A$109,'Graph Tables'!$D53)</f>
        <v>0</v>
      </c>
      <c r="AC53" s="47">
        <f>SUMIFS('Portfolio Allocation'!Z$10:Z$109,'Portfolio Allocation'!$A$10:$A$109,'Graph Tables'!$D53)</f>
        <v>0</v>
      </c>
      <c r="AD53" s="47"/>
      <c r="AE53" s="49">
        <v>52</v>
      </c>
      <c r="AF53" t="str">
        <f t="shared" si="125"/>
        <v xml:space="preserve"> </v>
      </c>
      <c r="AG53" s="45">
        <f t="shared" si="96"/>
        <v>0</v>
      </c>
      <c r="AH53" s="47"/>
      <c r="AI53" s="269">
        <f t="shared" si="81"/>
        <v>1</v>
      </c>
      <c r="AJ53" s="269">
        <f>AI53+COUNTIF(AI$2:$AI53,AI53)-1</f>
        <v>52</v>
      </c>
      <c r="AK53" s="271" t="str">
        <f t="shared" si="2"/>
        <v>Costa Rica</v>
      </c>
      <c r="AL53" s="71">
        <f t="shared" si="82"/>
        <v>0</v>
      </c>
      <c r="AM53" s="45">
        <f t="shared" si="3"/>
        <v>0</v>
      </c>
      <c r="AN53" s="45">
        <f t="shared" si="4"/>
        <v>0</v>
      </c>
      <c r="AO53" s="45">
        <f t="shared" si="5"/>
        <v>0</v>
      </c>
      <c r="AP53" s="45">
        <f t="shared" si="6"/>
        <v>0</v>
      </c>
      <c r="AQ53" s="45">
        <f t="shared" si="7"/>
        <v>0</v>
      </c>
      <c r="AR53" s="45">
        <f t="shared" si="8"/>
        <v>0</v>
      </c>
      <c r="AS53" s="45">
        <f t="shared" si="9"/>
        <v>0</v>
      </c>
      <c r="AT53" s="45">
        <f t="shared" si="10"/>
        <v>0</v>
      </c>
      <c r="AU53" s="45">
        <f t="shared" si="11"/>
        <v>0</v>
      </c>
      <c r="AV53" s="45">
        <f t="shared" si="12"/>
        <v>0</v>
      </c>
      <c r="AW53" s="45">
        <f t="shared" si="13"/>
        <v>0</v>
      </c>
      <c r="AX53" s="45">
        <f t="shared" si="14"/>
        <v>0</v>
      </c>
      <c r="AY53" s="45">
        <f t="shared" si="15"/>
        <v>0</v>
      </c>
      <c r="AZ53" s="45">
        <f t="shared" si="16"/>
        <v>0</v>
      </c>
      <c r="BA53" s="45">
        <f t="shared" si="17"/>
        <v>0</v>
      </c>
      <c r="BB53" s="45">
        <f t="shared" si="18"/>
        <v>0</v>
      </c>
      <c r="BC53" s="45">
        <f t="shared" si="19"/>
        <v>0</v>
      </c>
      <c r="BD53" s="45">
        <f t="shared" si="20"/>
        <v>0</v>
      </c>
      <c r="BE53" s="45">
        <f t="shared" si="21"/>
        <v>0</v>
      </c>
      <c r="BF53" s="45">
        <f t="shared" si="22"/>
        <v>0</v>
      </c>
      <c r="BG53" s="45">
        <f t="shared" si="23"/>
        <v>0</v>
      </c>
      <c r="BH53" s="45">
        <f t="shared" si="24"/>
        <v>0</v>
      </c>
      <c r="BI53" s="45">
        <f t="shared" si="25"/>
        <v>0</v>
      </c>
      <c r="BJ53" s="45">
        <f t="shared" si="26"/>
        <v>0</v>
      </c>
      <c r="BK53" s="45"/>
      <c r="BL53" s="49">
        <v>52</v>
      </c>
      <c r="BM53">
        <f t="shared" si="126"/>
        <v>0</v>
      </c>
      <c r="BN53" s="45">
        <f t="shared" si="97"/>
        <v>0</v>
      </c>
      <c r="BO53" s="45">
        <f t="shared" si="101"/>
        <v>0</v>
      </c>
      <c r="BP53" s="45">
        <f t="shared" si="102"/>
        <v>0</v>
      </c>
      <c r="BQ53" s="45">
        <f t="shared" si="103"/>
        <v>0</v>
      </c>
      <c r="BR53" s="45">
        <f t="shared" si="104"/>
        <v>0</v>
      </c>
      <c r="BS53" s="45">
        <f t="shared" si="105"/>
        <v>0</v>
      </c>
      <c r="BT53" s="45">
        <f t="shared" si="106"/>
        <v>0</v>
      </c>
      <c r="BU53" s="45">
        <f t="shared" si="107"/>
        <v>0</v>
      </c>
      <c r="BV53" s="45">
        <f t="shared" si="108"/>
        <v>0</v>
      </c>
      <c r="BW53" s="45">
        <f t="shared" si="109"/>
        <v>0</v>
      </c>
      <c r="BX53" s="45">
        <f t="shared" si="110"/>
        <v>0</v>
      </c>
      <c r="BY53" s="45">
        <f t="shared" si="111"/>
        <v>0</v>
      </c>
      <c r="BZ53" s="45">
        <f t="shared" si="112"/>
        <v>0</v>
      </c>
      <c r="CA53" s="45">
        <f t="shared" si="113"/>
        <v>0</v>
      </c>
      <c r="CB53" s="45">
        <f t="shared" si="114"/>
        <v>0</v>
      </c>
      <c r="CC53" s="45">
        <f t="shared" si="115"/>
        <v>0</v>
      </c>
      <c r="CD53" s="45">
        <f t="shared" si="116"/>
        <v>0</v>
      </c>
      <c r="CE53" s="45">
        <f t="shared" si="117"/>
        <v>0</v>
      </c>
      <c r="CF53" s="45">
        <f t="shared" si="118"/>
        <v>0</v>
      </c>
      <c r="CG53" s="45">
        <f t="shared" si="119"/>
        <v>0</v>
      </c>
      <c r="CH53" s="45">
        <f t="shared" si="120"/>
        <v>0</v>
      </c>
      <c r="CI53" s="45">
        <f t="shared" si="121"/>
        <v>0</v>
      </c>
      <c r="CJ53" s="45">
        <f t="shared" si="122"/>
        <v>0</v>
      </c>
      <c r="CK53" s="45">
        <f t="shared" si="123"/>
        <v>0</v>
      </c>
      <c r="CL53" s="45">
        <f t="shared" si="124"/>
        <v>0</v>
      </c>
      <c r="CM53" s="45"/>
      <c r="CN53" s="274">
        <f t="shared" si="84"/>
        <v>0</v>
      </c>
      <c r="CO53" s="274">
        <v>52</v>
      </c>
      <c r="CP53" s="269">
        <f t="shared" si="85"/>
        <v>1</v>
      </c>
      <c r="CQ53" s="269">
        <f>CP53+COUNTIF($CP$2:CP53,CP53)-1</f>
        <v>52</v>
      </c>
      <c r="CR53" s="271" t="str">
        <f t="shared" si="51"/>
        <v>Costa Rica</v>
      </c>
      <c r="CS53" s="71">
        <f t="shared" si="86"/>
        <v>0</v>
      </c>
      <c r="CT53" s="45">
        <f t="shared" si="52"/>
        <v>0</v>
      </c>
      <c r="CU53" s="45">
        <f t="shared" si="53"/>
        <v>0</v>
      </c>
      <c r="CV53" s="45">
        <f t="shared" si="54"/>
        <v>0</v>
      </c>
      <c r="CW53" s="45">
        <f t="shared" si="55"/>
        <v>0</v>
      </c>
      <c r="CX53" s="45">
        <f t="shared" si="56"/>
        <v>0</v>
      </c>
      <c r="CY53" s="45">
        <f t="shared" si="57"/>
        <v>0</v>
      </c>
      <c r="CZ53" s="45">
        <f t="shared" si="58"/>
        <v>0</v>
      </c>
      <c r="DA53" s="45">
        <f t="shared" si="59"/>
        <v>0</v>
      </c>
      <c r="DB53" s="45">
        <f t="shared" si="60"/>
        <v>0</v>
      </c>
      <c r="DC53" s="45">
        <f t="shared" si="61"/>
        <v>0</v>
      </c>
      <c r="DD53" s="45">
        <f t="shared" si="62"/>
        <v>0</v>
      </c>
      <c r="DE53" s="45">
        <f t="shared" si="63"/>
        <v>0</v>
      </c>
      <c r="DF53" s="45">
        <f t="shared" si="64"/>
        <v>0</v>
      </c>
      <c r="DG53" s="45">
        <f t="shared" si="65"/>
        <v>0</v>
      </c>
      <c r="DH53" s="45">
        <f t="shared" si="66"/>
        <v>0</v>
      </c>
      <c r="DI53" s="45">
        <f t="shared" si="67"/>
        <v>0</v>
      </c>
      <c r="DJ53" s="45">
        <f t="shared" si="68"/>
        <v>0</v>
      </c>
      <c r="DK53" s="45">
        <f t="shared" si="69"/>
        <v>0</v>
      </c>
      <c r="DL53" s="45">
        <f t="shared" si="70"/>
        <v>0</v>
      </c>
      <c r="DM53" s="45">
        <f t="shared" si="71"/>
        <v>0</v>
      </c>
      <c r="DN53" s="45">
        <f t="shared" si="72"/>
        <v>0</v>
      </c>
      <c r="DO53" s="45">
        <f t="shared" si="73"/>
        <v>0</v>
      </c>
      <c r="DP53" s="45">
        <f t="shared" si="74"/>
        <v>0</v>
      </c>
      <c r="DQ53" s="45">
        <f t="shared" si="75"/>
        <v>0</v>
      </c>
    </row>
    <row r="54" spans="1:121">
      <c r="A54" s="269">
        <v>53</v>
      </c>
      <c r="B54" s="400">
        <f t="shared" si="78"/>
        <v>1</v>
      </c>
      <c r="C54" s="401">
        <f>B54+COUNTIF(B$2:$B54,B54)-1</f>
        <v>53</v>
      </c>
      <c r="D54" s="402" t="str">
        <f>Tables!AI54</f>
        <v>Cote D'Ivoire</v>
      </c>
      <c r="E54" s="403">
        <f t="shared" si="79"/>
        <v>0</v>
      </c>
      <c r="F54" s="47">
        <f>SUMIFS('Portfolio Allocation'!C$10:C$109,'Portfolio Allocation'!$A$10:$A$109,'Graph Tables'!$D54)</f>
        <v>0</v>
      </c>
      <c r="G54" s="47">
        <f>SUMIFS('Portfolio Allocation'!D$10:D$109,'Portfolio Allocation'!$A$10:$A$109,'Graph Tables'!$D54)</f>
        <v>0</v>
      </c>
      <c r="H54" s="47">
        <f>SUMIFS('Portfolio Allocation'!E$10:E$109,'Portfolio Allocation'!$A$10:$A$109,'Graph Tables'!$D54)</f>
        <v>0</v>
      </c>
      <c r="I54" s="47">
        <f>SUMIFS('Portfolio Allocation'!F$10:F$109,'Portfolio Allocation'!$A$10:$A$109,'Graph Tables'!$D54)</f>
        <v>0</v>
      </c>
      <c r="J54" s="47">
        <f>SUMIFS('Portfolio Allocation'!G$10:G$109,'Portfolio Allocation'!$A$10:$A$109,'Graph Tables'!$D54)</f>
        <v>0</v>
      </c>
      <c r="K54" s="47">
        <f>SUMIFS('Portfolio Allocation'!H$10:H$109,'Portfolio Allocation'!$A$10:$A$109,'Graph Tables'!$D54)</f>
        <v>0</v>
      </c>
      <c r="L54" s="47">
        <f>SUMIFS('Portfolio Allocation'!I$10:I$109,'Portfolio Allocation'!$A$10:$A$109,'Graph Tables'!$D54)</f>
        <v>0</v>
      </c>
      <c r="M54" s="47">
        <f>SUMIFS('Portfolio Allocation'!J$10:J$109,'Portfolio Allocation'!$A$10:$A$109,'Graph Tables'!$D54)</f>
        <v>0</v>
      </c>
      <c r="N54" s="47">
        <f>SUMIFS('Portfolio Allocation'!K$10:K$109,'Portfolio Allocation'!$A$10:$A$109,'Graph Tables'!$D54)</f>
        <v>0</v>
      </c>
      <c r="O54" s="47">
        <f>SUMIFS('Portfolio Allocation'!L$10:L$109,'Portfolio Allocation'!$A$10:$A$109,'Graph Tables'!$D54)</f>
        <v>0</v>
      </c>
      <c r="P54" s="47">
        <f>SUMIFS('Portfolio Allocation'!M$10:M$109,'Portfolio Allocation'!$A$10:$A$109,'Graph Tables'!$D54)</f>
        <v>0</v>
      </c>
      <c r="Q54" s="47">
        <f>SUMIFS('Portfolio Allocation'!N$10:N$109,'Portfolio Allocation'!$A$10:$A$109,'Graph Tables'!$D54)</f>
        <v>0</v>
      </c>
      <c r="R54" s="47">
        <f>SUMIFS('Portfolio Allocation'!O$10:O$109,'Portfolio Allocation'!$A$10:$A$109,'Graph Tables'!$D54)</f>
        <v>0</v>
      </c>
      <c r="S54" s="47">
        <f>SUMIFS('Portfolio Allocation'!P$10:P$109,'Portfolio Allocation'!$A$10:$A$109,'Graph Tables'!$D54)</f>
        <v>0</v>
      </c>
      <c r="T54" s="47">
        <f>SUMIFS('Portfolio Allocation'!Q$10:Q$109,'Portfolio Allocation'!$A$10:$A$109,'Graph Tables'!$D54)</f>
        <v>0</v>
      </c>
      <c r="U54" s="47">
        <f>SUMIFS('Portfolio Allocation'!R$10:R$109,'Portfolio Allocation'!$A$10:$A$109,'Graph Tables'!$D54)</f>
        <v>0</v>
      </c>
      <c r="V54" s="47">
        <f>SUMIFS('Portfolio Allocation'!S$10:S$109,'Portfolio Allocation'!$A$10:$A$109,'Graph Tables'!$D54)</f>
        <v>0</v>
      </c>
      <c r="W54" s="47">
        <f>SUMIFS('Portfolio Allocation'!T$10:T$109,'Portfolio Allocation'!$A$10:$A$109,'Graph Tables'!$D54)</f>
        <v>0</v>
      </c>
      <c r="X54" s="47">
        <f>SUMIFS('Portfolio Allocation'!U$10:U$109,'Portfolio Allocation'!$A$10:$A$109,'Graph Tables'!$D54)</f>
        <v>0</v>
      </c>
      <c r="Y54" s="47">
        <f>SUMIFS('Portfolio Allocation'!V$10:V$109,'Portfolio Allocation'!$A$10:$A$109,'Graph Tables'!$D54)</f>
        <v>0</v>
      </c>
      <c r="Z54" s="47">
        <f>SUMIFS('Portfolio Allocation'!W$10:W$109,'Portfolio Allocation'!$A$10:$A$109,'Graph Tables'!$D54)</f>
        <v>0</v>
      </c>
      <c r="AA54" s="47">
        <f>SUMIFS('Portfolio Allocation'!X$10:X$109,'Portfolio Allocation'!$A$10:$A$109,'Graph Tables'!$D54)</f>
        <v>0</v>
      </c>
      <c r="AB54" s="47">
        <f>SUMIFS('Portfolio Allocation'!Y$10:Y$109,'Portfolio Allocation'!$A$10:$A$109,'Graph Tables'!$D54)</f>
        <v>0</v>
      </c>
      <c r="AC54" s="47">
        <f>SUMIFS('Portfolio Allocation'!Z$10:Z$109,'Portfolio Allocation'!$A$10:$A$109,'Graph Tables'!$D54)</f>
        <v>0</v>
      </c>
      <c r="AD54" s="47"/>
      <c r="AE54" s="49">
        <v>53</v>
      </c>
      <c r="AF54" t="str">
        <f t="shared" si="125"/>
        <v xml:space="preserve"> </v>
      </c>
      <c r="AG54" s="45">
        <f t="shared" si="96"/>
        <v>0</v>
      </c>
      <c r="AH54" s="47"/>
      <c r="AI54" s="269">
        <f t="shared" si="81"/>
        <v>1</v>
      </c>
      <c r="AJ54" s="269">
        <f>AI54+COUNTIF(AI$2:$AI54,AI54)-1</f>
        <v>53</v>
      </c>
      <c r="AK54" s="271" t="str">
        <f t="shared" si="2"/>
        <v>Cote D'Ivoire</v>
      </c>
      <c r="AL54" s="71">
        <f t="shared" si="82"/>
        <v>0</v>
      </c>
      <c r="AM54" s="45">
        <f t="shared" si="3"/>
        <v>0</v>
      </c>
      <c r="AN54" s="45">
        <f t="shared" si="4"/>
        <v>0</v>
      </c>
      <c r="AO54" s="45">
        <f t="shared" si="5"/>
        <v>0</v>
      </c>
      <c r="AP54" s="45">
        <f t="shared" si="6"/>
        <v>0</v>
      </c>
      <c r="AQ54" s="45">
        <f t="shared" si="7"/>
        <v>0</v>
      </c>
      <c r="AR54" s="45">
        <f t="shared" si="8"/>
        <v>0</v>
      </c>
      <c r="AS54" s="45">
        <f t="shared" si="9"/>
        <v>0</v>
      </c>
      <c r="AT54" s="45">
        <f t="shared" si="10"/>
        <v>0</v>
      </c>
      <c r="AU54" s="45">
        <f t="shared" si="11"/>
        <v>0</v>
      </c>
      <c r="AV54" s="45">
        <f t="shared" si="12"/>
        <v>0</v>
      </c>
      <c r="AW54" s="45">
        <f t="shared" si="13"/>
        <v>0</v>
      </c>
      <c r="AX54" s="45">
        <f t="shared" si="14"/>
        <v>0</v>
      </c>
      <c r="AY54" s="45">
        <f t="shared" si="15"/>
        <v>0</v>
      </c>
      <c r="AZ54" s="45">
        <f t="shared" si="16"/>
        <v>0</v>
      </c>
      <c r="BA54" s="45">
        <f t="shared" si="17"/>
        <v>0</v>
      </c>
      <c r="BB54" s="45">
        <f t="shared" si="18"/>
        <v>0</v>
      </c>
      <c r="BC54" s="45">
        <f t="shared" si="19"/>
        <v>0</v>
      </c>
      <c r="BD54" s="45">
        <f t="shared" si="20"/>
        <v>0</v>
      </c>
      <c r="BE54" s="45">
        <f t="shared" si="21"/>
        <v>0</v>
      </c>
      <c r="BF54" s="45">
        <f t="shared" si="22"/>
        <v>0</v>
      </c>
      <c r="BG54" s="45">
        <f t="shared" si="23"/>
        <v>0</v>
      </c>
      <c r="BH54" s="45">
        <f t="shared" si="24"/>
        <v>0</v>
      </c>
      <c r="BI54" s="45">
        <f t="shared" si="25"/>
        <v>0</v>
      </c>
      <c r="BJ54" s="45">
        <f t="shared" si="26"/>
        <v>0</v>
      </c>
      <c r="BK54" s="45"/>
      <c r="BL54" s="49">
        <v>53</v>
      </c>
      <c r="BM54">
        <f t="shared" si="126"/>
        <v>0</v>
      </c>
      <c r="BN54" s="45">
        <f t="shared" si="97"/>
        <v>0</v>
      </c>
      <c r="BO54" s="45">
        <f t="shared" si="101"/>
        <v>0</v>
      </c>
      <c r="BP54" s="45">
        <f t="shared" si="102"/>
        <v>0</v>
      </c>
      <c r="BQ54" s="45">
        <f t="shared" si="103"/>
        <v>0</v>
      </c>
      <c r="BR54" s="45">
        <f t="shared" si="104"/>
        <v>0</v>
      </c>
      <c r="BS54" s="45">
        <f t="shared" si="105"/>
        <v>0</v>
      </c>
      <c r="BT54" s="45">
        <f t="shared" si="106"/>
        <v>0</v>
      </c>
      <c r="BU54" s="45">
        <f t="shared" si="107"/>
        <v>0</v>
      </c>
      <c r="BV54" s="45">
        <f t="shared" si="108"/>
        <v>0</v>
      </c>
      <c r="BW54" s="45">
        <f t="shared" si="109"/>
        <v>0</v>
      </c>
      <c r="BX54" s="45">
        <f t="shared" si="110"/>
        <v>0</v>
      </c>
      <c r="BY54" s="45">
        <f t="shared" si="111"/>
        <v>0</v>
      </c>
      <c r="BZ54" s="45">
        <f t="shared" si="112"/>
        <v>0</v>
      </c>
      <c r="CA54" s="45">
        <f t="shared" si="113"/>
        <v>0</v>
      </c>
      <c r="CB54" s="45">
        <f t="shared" si="114"/>
        <v>0</v>
      </c>
      <c r="CC54" s="45">
        <f t="shared" si="115"/>
        <v>0</v>
      </c>
      <c r="CD54" s="45">
        <f t="shared" si="116"/>
        <v>0</v>
      </c>
      <c r="CE54" s="45">
        <f t="shared" si="117"/>
        <v>0</v>
      </c>
      <c r="CF54" s="45">
        <f t="shared" si="118"/>
        <v>0</v>
      </c>
      <c r="CG54" s="45">
        <f t="shared" si="119"/>
        <v>0</v>
      </c>
      <c r="CH54" s="45">
        <f t="shared" si="120"/>
        <v>0</v>
      </c>
      <c r="CI54" s="45">
        <f t="shared" si="121"/>
        <v>0</v>
      </c>
      <c r="CJ54" s="45">
        <f t="shared" si="122"/>
        <v>0</v>
      </c>
      <c r="CK54" s="45">
        <f t="shared" si="123"/>
        <v>0</v>
      </c>
      <c r="CL54" s="45">
        <f t="shared" si="124"/>
        <v>0</v>
      </c>
      <c r="CM54" s="45"/>
      <c r="CN54" s="274">
        <f t="shared" si="84"/>
        <v>0</v>
      </c>
      <c r="CO54" s="274">
        <v>53</v>
      </c>
      <c r="CP54" s="269">
        <f t="shared" si="85"/>
        <v>1</v>
      </c>
      <c r="CQ54" s="269">
        <f>CP54+COUNTIF($CP$2:CP54,CP54)-1</f>
        <v>53</v>
      </c>
      <c r="CR54" s="271" t="str">
        <f t="shared" si="51"/>
        <v>Cote D'Ivoire</v>
      </c>
      <c r="CS54" s="71">
        <f t="shared" si="86"/>
        <v>0</v>
      </c>
      <c r="CT54" s="45">
        <f t="shared" si="52"/>
        <v>0</v>
      </c>
      <c r="CU54" s="45">
        <f t="shared" si="53"/>
        <v>0</v>
      </c>
      <c r="CV54" s="45">
        <f t="shared" si="54"/>
        <v>0</v>
      </c>
      <c r="CW54" s="45">
        <f t="shared" si="55"/>
        <v>0</v>
      </c>
      <c r="CX54" s="45">
        <f t="shared" si="56"/>
        <v>0</v>
      </c>
      <c r="CY54" s="45">
        <f t="shared" si="57"/>
        <v>0</v>
      </c>
      <c r="CZ54" s="45">
        <f t="shared" si="58"/>
        <v>0</v>
      </c>
      <c r="DA54" s="45">
        <f t="shared" si="59"/>
        <v>0</v>
      </c>
      <c r="DB54" s="45">
        <f t="shared" si="60"/>
        <v>0</v>
      </c>
      <c r="DC54" s="45">
        <f t="shared" si="61"/>
        <v>0</v>
      </c>
      <c r="DD54" s="45">
        <f t="shared" si="62"/>
        <v>0</v>
      </c>
      <c r="DE54" s="45">
        <f t="shared" si="63"/>
        <v>0</v>
      </c>
      <c r="DF54" s="45">
        <f t="shared" si="64"/>
        <v>0</v>
      </c>
      <c r="DG54" s="45">
        <f t="shared" si="65"/>
        <v>0</v>
      </c>
      <c r="DH54" s="45">
        <f t="shared" si="66"/>
        <v>0</v>
      </c>
      <c r="DI54" s="45">
        <f t="shared" si="67"/>
        <v>0</v>
      </c>
      <c r="DJ54" s="45">
        <f t="shared" si="68"/>
        <v>0</v>
      </c>
      <c r="DK54" s="45">
        <f t="shared" si="69"/>
        <v>0</v>
      </c>
      <c r="DL54" s="45">
        <f t="shared" si="70"/>
        <v>0</v>
      </c>
      <c r="DM54" s="45">
        <f t="shared" si="71"/>
        <v>0</v>
      </c>
      <c r="DN54" s="45">
        <f t="shared" si="72"/>
        <v>0</v>
      </c>
      <c r="DO54" s="45">
        <f t="shared" si="73"/>
        <v>0</v>
      </c>
      <c r="DP54" s="45">
        <f t="shared" si="74"/>
        <v>0</v>
      </c>
      <c r="DQ54" s="45">
        <f t="shared" si="75"/>
        <v>0</v>
      </c>
    </row>
    <row r="55" spans="1:121">
      <c r="A55" s="269">
        <v>54</v>
      </c>
      <c r="B55" s="400">
        <f t="shared" si="78"/>
        <v>1</v>
      </c>
      <c r="C55" s="401">
        <f>B55+COUNTIF(B$2:$B55,B55)-1</f>
        <v>54</v>
      </c>
      <c r="D55" s="402" t="str">
        <f>Tables!AI55</f>
        <v>Croatia</v>
      </c>
      <c r="E55" s="403">
        <f t="shared" si="79"/>
        <v>0</v>
      </c>
      <c r="F55" s="47">
        <f>SUMIFS('Portfolio Allocation'!C$10:C$109,'Portfolio Allocation'!$A$10:$A$109,'Graph Tables'!$D55)</f>
        <v>0</v>
      </c>
      <c r="G55" s="47">
        <f>SUMIFS('Portfolio Allocation'!D$10:D$109,'Portfolio Allocation'!$A$10:$A$109,'Graph Tables'!$D55)</f>
        <v>0</v>
      </c>
      <c r="H55" s="47">
        <f>SUMIFS('Portfolio Allocation'!E$10:E$109,'Portfolio Allocation'!$A$10:$A$109,'Graph Tables'!$D55)</f>
        <v>0</v>
      </c>
      <c r="I55" s="47">
        <f>SUMIFS('Portfolio Allocation'!F$10:F$109,'Portfolio Allocation'!$A$10:$A$109,'Graph Tables'!$D55)</f>
        <v>0</v>
      </c>
      <c r="J55" s="47">
        <f>SUMIFS('Portfolio Allocation'!G$10:G$109,'Portfolio Allocation'!$A$10:$A$109,'Graph Tables'!$D55)</f>
        <v>0</v>
      </c>
      <c r="K55" s="47">
        <f>SUMIFS('Portfolio Allocation'!H$10:H$109,'Portfolio Allocation'!$A$10:$A$109,'Graph Tables'!$D55)</f>
        <v>0</v>
      </c>
      <c r="L55" s="47">
        <f>SUMIFS('Portfolio Allocation'!I$10:I$109,'Portfolio Allocation'!$A$10:$A$109,'Graph Tables'!$D55)</f>
        <v>0</v>
      </c>
      <c r="M55" s="47">
        <f>SUMIFS('Portfolio Allocation'!J$10:J$109,'Portfolio Allocation'!$A$10:$A$109,'Graph Tables'!$D55)</f>
        <v>0</v>
      </c>
      <c r="N55" s="47">
        <f>SUMIFS('Portfolio Allocation'!K$10:K$109,'Portfolio Allocation'!$A$10:$A$109,'Graph Tables'!$D55)</f>
        <v>0</v>
      </c>
      <c r="O55" s="47">
        <f>SUMIFS('Portfolio Allocation'!L$10:L$109,'Portfolio Allocation'!$A$10:$A$109,'Graph Tables'!$D55)</f>
        <v>0</v>
      </c>
      <c r="P55" s="47">
        <f>SUMIFS('Portfolio Allocation'!M$10:M$109,'Portfolio Allocation'!$A$10:$A$109,'Graph Tables'!$D55)</f>
        <v>0</v>
      </c>
      <c r="Q55" s="47">
        <f>SUMIFS('Portfolio Allocation'!N$10:N$109,'Portfolio Allocation'!$A$10:$A$109,'Graph Tables'!$D55)</f>
        <v>0</v>
      </c>
      <c r="R55" s="47">
        <f>SUMIFS('Portfolio Allocation'!O$10:O$109,'Portfolio Allocation'!$A$10:$A$109,'Graph Tables'!$D55)</f>
        <v>0</v>
      </c>
      <c r="S55" s="47">
        <f>SUMIFS('Portfolio Allocation'!P$10:P$109,'Portfolio Allocation'!$A$10:$A$109,'Graph Tables'!$D55)</f>
        <v>0</v>
      </c>
      <c r="T55" s="47">
        <f>SUMIFS('Portfolio Allocation'!Q$10:Q$109,'Portfolio Allocation'!$A$10:$A$109,'Graph Tables'!$D55)</f>
        <v>0</v>
      </c>
      <c r="U55" s="47">
        <f>SUMIFS('Portfolio Allocation'!R$10:R$109,'Portfolio Allocation'!$A$10:$A$109,'Graph Tables'!$D55)</f>
        <v>0</v>
      </c>
      <c r="V55" s="47">
        <f>SUMIFS('Portfolio Allocation'!S$10:S$109,'Portfolio Allocation'!$A$10:$A$109,'Graph Tables'!$D55)</f>
        <v>0</v>
      </c>
      <c r="W55" s="47">
        <f>SUMIFS('Portfolio Allocation'!T$10:T$109,'Portfolio Allocation'!$A$10:$A$109,'Graph Tables'!$D55)</f>
        <v>0</v>
      </c>
      <c r="X55" s="47">
        <f>SUMIFS('Portfolio Allocation'!U$10:U$109,'Portfolio Allocation'!$A$10:$A$109,'Graph Tables'!$D55)</f>
        <v>0</v>
      </c>
      <c r="Y55" s="47">
        <f>SUMIFS('Portfolio Allocation'!V$10:V$109,'Portfolio Allocation'!$A$10:$A$109,'Graph Tables'!$D55)</f>
        <v>0</v>
      </c>
      <c r="Z55" s="47">
        <f>SUMIFS('Portfolio Allocation'!W$10:W$109,'Portfolio Allocation'!$A$10:$A$109,'Graph Tables'!$D55)</f>
        <v>0</v>
      </c>
      <c r="AA55" s="47">
        <f>SUMIFS('Portfolio Allocation'!X$10:X$109,'Portfolio Allocation'!$A$10:$A$109,'Graph Tables'!$D55)</f>
        <v>0</v>
      </c>
      <c r="AB55" s="47">
        <f>SUMIFS('Portfolio Allocation'!Y$10:Y$109,'Portfolio Allocation'!$A$10:$A$109,'Graph Tables'!$D55)</f>
        <v>0</v>
      </c>
      <c r="AC55" s="47">
        <f>SUMIFS('Portfolio Allocation'!Z$10:Z$109,'Portfolio Allocation'!$A$10:$A$109,'Graph Tables'!$D55)</f>
        <v>0</v>
      </c>
      <c r="AD55" s="47"/>
      <c r="AE55" s="49">
        <v>54</v>
      </c>
      <c r="AF55" t="str">
        <f t="shared" si="125"/>
        <v xml:space="preserve"> </v>
      </c>
      <c r="AG55" s="45">
        <f t="shared" si="96"/>
        <v>0</v>
      </c>
      <c r="AH55" s="47"/>
      <c r="AI55" s="269">
        <f t="shared" si="81"/>
        <v>1</v>
      </c>
      <c r="AJ55" s="269">
        <f>AI55+COUNTIF(AI$2:$AI55,AI55)-1</f>
        <v>54</v>
      </c>
      <c r="AK55" s="271" t="str">
        <f t="shared" si="2"/>
        <v>Croatia</v>
      </c>
      <c r="AL55" s="71">
        <f t="shared" si="82"/>
        <v>0</v>
      </c>
      <c r="AM55" s="45">
        <f t="shared" si="3"/>
        <v>0</v>
      </c>
      <c r="AN55" s="45">
        <f t="shared" si="4"/>
        <v>0</v>
      </c>
      <c r="AO55" s="45">
        <f t="shared" si="5"/>
        <v>0</v>
      </c>
      <c r="AP55" s="45">
        <f t="shared" si="6"/>
        <v>0</v>
      </c>
      <c r="AQ55" s="45">
        <f t="shared" si="7"/>
        <v>0</v>
      </c>
      <c r="AR55" s="45">
        <f t="shared" si="8"/>
        <v>0</v>
      </c>
      <c r="AS55" s="45">
        <f t="shared" si="9"/>
        <v>0</v>
      </c>
      <c r="AT55" s="45">
        <f t="shared" si="10"/>
        <v>0</v>
      </c>
      <c r="AU55" s="45">
        <f t="shared" si="11"/>
        <v>0</v>
      </c>
      <c r="AV55" s="45">
        <f t="shared" si="12"/>
        <v>0</v>
      </c>
      <c r="AW55" s="45">
        <f t="shared" si="13"/>
        <v>0</v>
      </c>
      <c r="AX55" s="45">
        <f t="shared" si="14"/>
        <v>0</v>
      </c>
      <c r="AY55" s="45">
        <f t="shared" si="15"/>
        <v>0</v>
      </c>
      <c r="AZ55" s="45">
        <f t="shared" si="16"/>
        <v>0</v>
      </c>
      <c r="BA55" s="45">
        <f t="shared" si="17"/>
        <v>0</v>
      </c>
      <c r="BB55" s="45">
        <f t="shared" si="18"/>
        <v>0</v>
      </c>
      <c r="BC55" s="45">
        <f t="shared" si="19"/>
        <v>0</v>
      </c>
      <c r="BD55" s="45">
        <f t="shared" si="20"/>
        <v>0</v>
      </c>
      <c r="BE55" s="45">
        <f t="shared" si="21"/>
        <v>0</v>
      </c>
      <c r="BF55" s="45">
        <f t="shared" si="22"/>
        <v>0</v>
      </c>
      <c r="BG55" s="45">
        <f t="shared" si="23"/>
        <v>0</v>
      </c>
      <c r="BH55" s="45">
        <f t="shared" si="24"/>
        <v>0</v>
      </c>
      <c r="BI55" s="45">
        <f t="shared" si="25"/>
        <v>0</v>
      </c>
      <c r="BJ55" s="45">
        <f t="shared" si="26"/>
        <v>0</v>
      </c>
      <c r="BK55" s="45"/>
      <c r="BL55" s="49">
        <v>54</v>
      </c>
      <c r="BM55">
        <f t="shared" si="126"/>
        <v>0</v>
      </c>
      <c r="BN55" s="45">
        <f t="shared" si="97"/>
        <v>0</v>
      </c>
      <c r="BO55" s="45">
        <f t="shared" si="101"/>
        <v>0</v>
      </c>
      <c r="BP55" s="45">
        <f t="shared" si="102"/>
        <v>0</v>
      </c>
      <c r="BQ55" s="45">
        <f t="shared" si="103"/>
        <v>0</v>
      </c>
      <c r="BR55" s="45">
        <f t="shared" si="104"/>
        <v>0</v>
      </c>
      <c r="BS55" s="45">
        <f t="shared" si="105"/>
        <v>0</v>
      </c>
      <c r="BT55" s="45">
        <f t="shared" si="106"/>
        <v>0</v>
      </c>
      <c r="BU55" s="45">
        <f t="shared" si="107"/>
        <v>0</v>
      </c>
      <c r="BV55" s="45">
        <f t="shared" si="108"/>
        <v>0</v>
      </c>
      <c r="BW55" s="45">
        <f t="shared" si="109"/>
        <v>0</v>
      </c>
      <c r="BX55" s="45">
        <f t="shared" si="110"/>
        <v>0</v>
      </c>
      <c r="BY55" s="45">
        <f t="shared" si="111"/>
        <v>0</v>
      </c>
      <c r="BZ55" s="45">
        <f t="shared" si="112"/>
        <v>0</v>
      </c>
      <c r="CA55" s="45">
        <f t="shared" si="113"/>
        <v>0</v>
      </c>
      <c r="CB55" s="45">
        <f t="shared" si="114"/>
        <v>0</v>
      </c>
      <c r="CC55" s="45">
        <f t="shared" si="115"/>
        <v>0</v>
      </c>
      <c r="CD55" s="45">
        <f t="shared" si="116"/>
        <v>0</v>
      </c>
      <c r="CE55" s="45">
        <f t="shared" si="117"/>
        <v>0</v>
      </c>
      <c r="CF55" s="45">
        <f t="shared" si="118"/>
        <v>0</v>
      </c>
      <c r="CG55" s="45">
        <f t="shared" si="119"/>
        <v>0</v>
      </c>
      <c r="CH55" s="45">
        <f t="shared" si="120"/>
        <v>0</v>
      </c>
      <c r="CI55" s="45">
        <f t="shared" si="121"/>
        <v>0</v>
      </c>
      <c r="CJ55" s="45">
        <f t="shared" si="122"/>
        <v>0</v>
      </c>
      <c r="CK55" s="45">
        <f t="shared" si="123"/>
        <v>0</v>
      </c>
      <c r="CL55" s="45">
        <f t="shared" si="124"/>
        <v>0</v>
      </c>
      <c r="CM55" s="45"/>
      <c r="CN55" s="274">
        <f t="shared" si="84"/>
        <v>0</v>
      </c>
      <c r="CO55" s="274">
        <v>54</v>
      </c>
      <c r="CP55" s="269">
        <f t="shared" si="85"/>
        <v>1</v>
      </c>
      <c r="CQ55" s="269">
        <f>CP55+COUNTIF($CP$2:CP55,CP55)-1</f>
        <v>54</v>
      </c>
      <c r="CR55" s="271" t="str">
        <f t="shared" si="51"/>
        <v>Croatia</v>
      </c>
      <c r="CS55" s="71">
        <f t="shared" si="86"/>
        <v>0</v>
      </c>
      <c r="CT55" s="45">
        <f t="shared" si="52"/>
        <v>0</v>
      </c>
      <c r="CU55" s="45">
        <f t="shared" si="53"/>
        <v>0</v>
      </c>
      <c r="CV55" s="45">
        <f t="shared" si="54"/>
        <v>0</v>
      </c>
      <c r="CW55" s="45">
        <f t="shared" si="55"/>
        <v>0</v>
      </c>
      <c r="CX55" s="45">
        <f t="shared" si="56"/>
        <v>0</v>
      </c>
      <c r="CY55" s="45">
        <f t="shared" si="57"/>
        <v>0</v>
      </c>
      <c r="CZ55" s="45">
        <f t="shared" si="58"/>
        <v>0</v>
      </c>
      <c r="DA55" s="45">
        <f t="shared" si="59"/>
        <v>0</v>
      </c>
      <c r="DB55" s="45">
        <f t="shared" si="60"/>
        <v>0</v>
      </c>
      <c r="DC55" s="45">
        <f t="shared" si="61"/>
        <v>0</v>
      </c>
      <c r="DD55" s="45">
        <f t="shared" si="62"/>
        <v>0</v>
      </c>
      <c r="DE55" s="45">
        <f t="shared" si="63"/>
        <v>0</v>
      </c>
      <c r="DF55" s="45">
        <f t="shared" si="64"/>
        <v>0</v>
      </c>
      <c r="DG55" s="45">
        <f t="shared" si="65"/>
        <v>0</v>
      </c>
      <c r="DH55" s="45">
        <f t="shared" si="66"/>
        <v>0</v>
      </c>
      <c r="DI55" s="45">
        <f t="shared" si="67"/>
        <v>0</v>
      </c>
      <c r="DJ55" s="45">
        <f t="shared" si="68"/>
        <v>0</v>
      </c>
      <c r="DK55" s="45">
        <f t="shared" si="69"/>
        <v>0</v>
      </c>
      <c r="DL55" s="45">
        <f t="shared" si="70"/>
        <v>0</v>
      </c>
      <c r="DM55" s="45">
        <f t="shared" si="71"/>
        <v>0</v>
      </c>
      <c r="DN55" s="45">
        <f t="shared" si="72"/>
        <v>0</v>
      </c>
      <c r="DO55" s="45">
        <f t="shared" si="73"/>
        <v>0</v>
      </c>
      <c r="DP55" s="45">
        <f t="shared" si="74"/>
        <v>0</v>
      </c>
      <c r="DQ55" s="45">
        <f t="shared" si="75"/>
        <v>0</v>
      </c>
    </row>
    <row r="56" spans="1:121">
      <c r="A56" s="269">
        <v>55</v>
      </c>
      <c r="B56" s="400">
        <f t="shared" si="78"/>
        <v>1</v>
      </c>
      <c r="C56" s="401">
        <f>B56+COUNTIF(B$2:$B56,B56)-1</f>
        <v>55</v>
      </c>
      <c r="D56" s="402" t="str">
        <f>Tables!AI56</f>
        <v>Cuba</v>
      </c>
      <c r="E56" s="403">
        <f t="shared" si="79"/>
        <v>0</v>
      </c>
      <c r="F56" s="47">
        <f>SUMIFS('Portfolio Allocation'!C$10:C$109,'Portfolio Allocation'!$A$10:$A$109,'Graph Tables'!$D56)</f>
        <v>0</v>
      </c>
      <c r="G56" s="47">
        <f>SUMIFS('Portfolio Allocation'!D$10:D$109,'Portfolio Allocation'!$A$10:$A$109,'Graph Tables'!$D56)</f>
        <v>0</v>
      </c>
      <c r="H56" s="47">
        <f>SUMIFS('Portfolio Allocation'!E$10:E$109,'Portfolio Allocation'!$A$10:$A$109,'Graph Tables'!$D56)</f>
        <v>0</v>
      </c>
      <c r="I56" s="47">
        <f>SUMIFS('Portfolio Allocation'!F$10:F$109,'Portfolio Allocation'!$A$10:$A$109,'Graph Tables'!$D56)</f>
        <v>0</v>
      </c>
      <c r="J56" s="47">
        <f>SUMIFS('Portfolio Allocation'!G$10:G$109,'Portfolio Allocation'!$A$10:$A$109,'Graph Tables'!$D56)</f>
        <v>0</v>
      </c>
      <c r="K56" s="47">
        <f>SUMIFS('Portfolio Allocation'!H$10:H$109,'Portfolio Allocation'!$A$10:$A$109,'Graph Tables'!$D56)</f>
        <v>0</v>
      </c>
      <c r="L56" s="47">
        <f>SUMIFS('Portfolio Allocation'!I$10:I$109,'Portfolio Allocation'!$A$10:$A$109,'Graph Tables'!$D56)</f>
        <v>0</v>
      </c>
      <c r="M56" s="47">
        <f>SUMIFS('Portfolio Allocation'!J$10:J$109,'Portfolio Allocation'!$A$10:$A$109,'Graph Tables'!$D56)</f>
        <v>0</v>
      </c>
      <c r="N56" s="47">
        <f>SUMIFS('Portfolio Allocation'!K$10:K$109,'Portfolio Allocation'!$A$10:$A$109,'Graph Tables'!$D56)</f>
        <v>0</v>
      </c>
      <c r="O56" s="47">
        <f>SUMIFS('Portfolio Allocation'!L$10:L$109,'Portfolio Allocation'!$A$10:$A$109,'Graph Tables'!$D56)</f>
        <v>0</v>
      </c>
      <c r="P56" s="47">
        <f>SUMIFS('Portfolio Allocation'!M$10:M$109,'Portfolio Allocation'!$A$10:$A$109,'Graph Tables'!$D56)</f>
        <v>0</v>
      </c>
      <c r="Q56" s="47">
        <f>SUMIFS('Portfolio Allocation'!N$10:N$109,'Portfolio Allocation'!$A$10:$A$109,'Graph Tables'!$D56)</f>
        <v>0</v>
      </c>
      <c r="R56" s="47">
        <f>SUMIFS('Portfolio Allocation'!O$10:O$109,'Portfolio Allocation'!$A$10:$A$109,'Graph Tables'!$D56)</f>
        <v>0</v>
      </c>
      <c r="S56" s="47">
        <f>SUMIFS('Portfolio Allocation'!P$10:P$109,'Portfolio Allocation'!$A$10:$A$109,'Graph Tables'!$D56)</f>
        <v>0</v>
      </c>
      <c r="T56" s="47">
        <f>SUMIFS('Portfolio Allocation'!Q$10:Q$109,'Portfolio Allocation'!$A$10:$A$109,'Graph Tables'!$D56)</f>
        <v>0</v>
      </c>
      <c r="U56" s="47">
        <f>SUMIFS('Portfolio Allocation'!R$10:R$109,'Portfolio Allocation'!$A$10:$A$109,'Graph Tables'!$D56)</f>
        <v>0</v>
      </c>
      <c r="V56" s="47">
        <f>SUMIFS('Portfolio Allocation'!S$10:S$109,'Portfolio Allocation'!$A$10:$A$109,'Graph Tables'!$D56)</f>
        <v>0</v>
      </c>
      <c r="W56" s="47">
        <f>SUMIFS('Portfolio Allocation'!T$10:T$109,'Portfolio Allocation'!$A$10:$A$109,'Graph Tables'!$D56)</f>
        <v>0</v>
      </c>
      <c r="X56" s="47">
        <f>SUMIFS('Portfolio Allocation'!U$10:U$109,'Portfolio Allocation'!$A$10:$A$109,'Graph Tables'!$D56)</f>
        <v>0</v>
      </c>
      <c r="Y56" s="47">
        <f>SUMIFS('Portfolio Allocation'!V$10:V$109,'Portfolio Allocation'!$A$10:$A$109,'Graph Tables'!$D56)</f>
        <v>0</v>
      </c>
      <c r="Z56" s="47">
        <f>SUMIFS('Portfolio Allocation'!W$10:W$109,'Portfolio Allocation'!$A$10:$A$109,'Graph Tables'!$D56)</f>
        <v>0</v>
      </c>
      <c r="AA56" s="47">
        <f>SUMIFS('Portfolio Allocation'!X$10:X$109,'Portfolio Allocation'!$A$10:$A$109,'Graph Tables'!$D56)</f>
        <v>0</v>
      </c>
      <c r="AB56" s="47">
        <f>SUMIFS('Portfolio Allocation'!Y$10:Y$109,'Portfolio Allocation'!$A$10:$A$109,'Graph Tables'!$D56)</f>
        <v>0</v>
      </c>
      <c r="AC56" s="47">
        <f>SUMIFS('Portfolio Allocation'!Z$10:Z$109,'Portfolio Allocation'!$A$10:$A$109,'Graph Tables'!$D56)</f>
        <v>0</v>
      </c>
      <c r="AD56" s="47"/>
      <c r="AE56" s="49">
        <v>55</v>
      </c>
      <c r="AF56" t="str">
        <f t="shared" si="125"/>
        <v xml:space="preserve"> </v>
      </c>
      <c r="AG56" s="45">
        <f t="shared" si="96"/>
        <v>0</v>
      </c>
      <c r="AH56" s="47"/>
      <c r="AI56" s="269">
        <f t="shared" si="81"/>
        <v>1</v>
      </c>
      <c r="AJ56" s="269">
        <f>AI56+COUNTIF(AI$2:$AI56,AI56)-1</f>
        <v>55</v>
      </c>
      <c r="AK56" s="271" t="str">
        <f t="shared" si="2"/>
        <v>Cuba</v>
      </c>
      <c r="AL56" s="71">
        <f t="shared" si="82"/>
        <v>0</v>
      </c>
      <c r="AM56" s="45">
        <f t="shared" si="3"/>
        <v>0</v>
      </c>
      <c r="AN56" s="45">
        <f t="shared" si="4"/>
        <v>0</v>
      </c>
      <c r="AO56" s="45">
        <f t="shared" si="5"/>
        <v>0</v>
      </c>
      <c r="AP56" s="45">
        <f t="shared" si="6"/>
        <v>0</v>
      </c>
      <c r="AQ56" s="45">
        <f t="shared" si="7"/>
        <v>0</v>
      </c>
      <c r="AR56" s="45">
        <f t="shared" si="8"/>
        <v>0</v>
      </c>
      <c r="AS56" s="45">
        <f t="shared" si="9"/>
        <v>0</v>
      </c>
      <c r="AT56" s="45">
        <f t="shared" si="10"/>
        <v>0</v>
      </c>
      <c r="AU56" s="45">
        <f t="shared" si="11"/>
        <v>0</v>
      </c>
      <c r="AV56" s="45">
        <f t="shared" si="12"/>
        <v>0</v>
      </c>
      <c r="AW56" s="45">
        <f t="shared" si="13"/>
        <v>0</v>
      </c>
      <c r="AX56" s="45">
        <f t="shared" si="14"/>
        <v>0</v>
      </c>
      <c r="AY56" s="45">
        <f t="shared" si="15"/>
        <v>0</v>
      </c>
      <c r="AZ56" s="45">
        <f t="shared" si="16"/>
        <v>0</v>
      </c>
      <c r="BA56" s="45">
        <f t="shared" si="17"/>
        <v>0</v>
      </c>
      <c r="BB56" s="45">
        <f t="shared" si="18"/>
        <v>0</v>
      </c>
      <c r="BC56" s="45">
        <f t="shared" si="19"/>
        <v>0</v>
      </c>
      <c r="BD56" s="45">
        <f t="shared" si="20"/>
        <v>0</v>
      </c>
      <c r="BE56" s="45">
        <f t="shared" si="21"/>
        <v>0</v>
      </c>
      <c r="BF56" s="45">
        <f t="shared" si="22"/>
        <v>0</v>
      </c>
      <c r="BG56" s="45">
        <f t="shared" si="23"/>
        <v>0</v>
      </c>
      <c r="BH56" s="45">
        <f t="shared" si="24"/>
        <v>0</v>
      </c>
      <c r="BI56" s="45">
        <f t="shared" si="25"/>
        <v>0</v>
      </c>
      <c r="BJ56" s="45">
        <f t="shared" si="26"/>
        <v>0</v>
      </c>
      <c r="BK56" s="45"/>
      <c r="BL56" s="49">
        <v>55</v>
      </c>
      <c r="BM56">
        <f t="shared" si="126"/>
        <v>0</v>
      </c>
      <c r="BN56" s="45">
        <f t="shared" si="97"/>
        <v>0</v>
      </c>
      <c r="BO56" s="45">
        <f t="shared" si="101"/>
        <v>0</v>
      </c>
      <c r="BP56" s="45">
        <f t="shared" si="102"/>
        <v>0</v>
      </c>
      <c r="BQ56" s="45">
        <f t="shared" si="103"/>
        <v>0</v>
      </c>
      <c r="BR56" s="45">
        <f t="shared" si="104"/>
        <v>0</v>
      </c>
      <c r="BS56" s="45">
        <f t="shared" si="105"/>
        <v>0</v>
      </c>
      <c r="BT56" s="45">
        <f t="shared" si="106"/>
        <v>0</v>
      </c>
      <c r="BU56" s="45">
        <f t="shared" si="107"/>
        <v>0</v>
      </c>
      <c r="BV56" s="45">
        <f t="shared" si="108"/>
        <v>0</v>
      </c>
      <c r="BW56" s="45">
        <f t="shared" si="109"/>
        <v>0</v>
      </c>
      <c r="BX56" s="45">
        <f t="shared" si="110"/>
        <v>0</v>
      </c>
      <c r="BY56" s="45">
        <f t="shared" si="111"/>
        <v>0</v>
      </c>
      <c r="BZ56" s="45">
        <f t="shared" si="112"/>
        <v>0</v>
      </c>
      <c r="CA56" s="45">
        <f t="shared" si="113"/>
        <v>0</v>
      </c>
      <c r="CB56" s="45">
        <f t="shared" si="114"/>
        <v>0</v>
      </c>
      <c r="CC56" s="45">
        <f t="shared" si="115"/>
        <v>0</v>
      </c>
      <c r="CD56" s="45">
        <f t="shared" si="116"/>
        <v>0</v>
      </c>
      <c r="CE56" s="45">
        <f t="shared" si="117"/>
        <v>0</v>
      </c>
      <c r="CF56" s="45">
        <f t="shared" si="118"/>
        <v>0</v>
      </c>
      <c r="CG56" s="45">
        <f t="shared" si="119"/>
        <v>0</v>
      </c>
      <c r="CH56" s="45">
        <f t="shared" si="120"/>
        <v>0</v>
      </c>
      <c r="CI56" s="45">
        <f t="shared" si="121"/>
        <v>0</v>
      </c>
      <c r="CJ56" s="45">
        <f t="shared" si="122"/>
        <v>0</v>
      </c>
      <c r="CK56" s="45">
        <f t="shared" si="123"/>
        <v>0</v>
      </c>
      <c r="CL56" s="45">
        <f t="shared" si="124"/>
        <v>0</v>
      </c>
      <c r="CM56" s="45"/>
      <c r="CN56" s="274">
        <f t="shared" si="84"/>
        <v>0</v>
      </c>
      <c r="CO56" s="274">
        <v>55</v>
      </c>
      <c r="CP56" s="269">
        <f t="shared" si="85"/>
        <v>1</v>
      </c>
      <c r="CQ56" s="269">
        <f>CP56+COUNTIF($CP$2:CP56,CP56)-1</f>
        <v>55</v>
      </c>
      <c r="CR56" s="271" t="str">
        <f t="shared" si="51"/>
        <v>Cuba</v>
      </c>
      <c r="CS56" s="71">
        <f t="shared" si="86"/>
        <v>0</v>
      </c>
      <c r="CT56" s="45">
        <f t="shared" si="52"/>
        <v>0</v>
      </c>
      <c r="CU56" s="45">
        <f t="shared" si="53"/>
        <v>0</v>
      </c>
      <c r="CV56" s="45">
        <f t="shared" si="54"/>
        <v>0</v>
      </c>
      <c r="CW56" s="45">
        <f t="shared" si="55"/>
        <v>0</v>
      </c>
      <c r="CX56" s="45">
        <f t="shared" si="56"/>
        <v>0</v>
      </c>
      <c r="CY56" s="45">
        <f t="shared" si="57"/>
        <v>0</v>
      </c>
      <c r="CZ56" s="45">
        <f t="shared" si="58"/>
        <v>0</v>
      </c>
      <c r="DA56" s="45">
        <f t="shared" si="59"/>
        <v>0</v>
      </c>
      <c r="DB56" s="45">
        <f t="shared" si="60"/>
        <v>0</v>
      </c>
      <c r="DC56" s="45">
        <f t="shared" si="61"/>
        <v>0</v>
      </c>
      <c r="DD56" s="45">
        <f t="shared" si="62"/>
        <v>0</v>
      </c>
      <c r="DE56" s="45">
        <f t="shared" si="63"/>
        <v>0</v>
      </c>
      <c r="DF56" s="45">
        <f t="shared" si="64"/>
        <v>0</v>
      </c>
      <c r="DG56" s="45">
        <f t="shared" si="65"/>
        <v>0</v>
      </c>
      <c r="DH56" s="45">
        <f t="shared" si="66"/>
        <v>0</v>
      </c>
      <c r="DI56" s="45">
        <f t="shared" si="67"/>
        <v>0</v>
      </c>
      <c r="DJ56" s="45">
        <f t="shared" si="68"/>
        <v>0</v>
      </c>
      <c r="DK56" s="45">
        <f t="shared" si="69"/>
        <v>0</v>
      </c>
      <c r="DL56" s="45">
        <f t="shared" si="70"/>
        <v>0</v>
      </c>
      <c r="DM56" s="45">
        <f t="shared" si="71"/>
        <v>0</v>
      </c>
      <c r="DN56" s="45">
        <f t="shared" si="72"/>
        <v>0</v>
      </c>
      <c r="DO56" s="45">
        <f t="shared" si="73"/>
        <v>0</v>
      </c>
      <c r="DP56" s="45">
        <f t="shared" si="74"/>
        <v>0</v>
      </c>
      <c r="DQ56" s="45">
        <f t="shared" si="75"/>
        <v>0</v>
      </c>
    </row>
    <row r="57" spans="1:121">
      <c r="A57" s="269">
        <v>56</v>
      </c>
      <c r="B57" s="400">
        <f t="shared" si="78"/>
        <v>1</v>
      </c>
      <c r="C57" s="401">
        <f>B57+COUNTIF(B$2:$B57,B57)-1</f>
        <v>56</v>
      </c>
      <c r="D57" s="402" t="str">
        <f>Tables!AI57</f>
        <v>Cyprus</v>
      </c>
      <c r="E57" s="403">
        <f t="shared" si="79"/>
        <v>0</v>
      </c>
      <c r="F57" s="47">
        <f>SUMIFS('Portfolio Allocation'!C$10:C$109,'Portfolio Allocation'!$A$10:$A$109,'Graph Tables'!$D57)</f>
        <v>0</v>
      </c>
      <c r="G57" s="47">
        <f>SUMIFS('Portfolio Allocation'!D$10:D$109,'Portfolio Allocation'!$A$10:$A$109,'Graph Tables'!$D57)</f>
        <v>0</v>
      </c>
      <c r="H57" s="47">
        <f>SUMIFS('Portfolio Allocation'!E$10:E$109,'Portfolio Allocation'!$A$10:$A$109,'Graph Tables'!$D57)</f>
        <v>0</v>
      </c>
      <c r="I57" s="47">
        <f>SUMIFS('Portfolio Allocation'!F$10:F$109,'Portfolio Allocation'!$A$10:$A$109,'Graph Tables'!$D57)</f>
        <v>0</v>
      </c>
      <c r="J57" s="47">
        <f>SUMIFS('Portfolio Allocation'!G$10:G$109,'Portfolio Allocation'!$A$10:$A$109,'Graph Tables'!$D57)</f>
        <v>0</v>
      </c>
      <c r="K57" s="47">
        <f>SUMIFS('Portfolio Allocation'!H$10:H$109,'Portfolio Allocation'!$A$10:$A$109,'Graph Tables'!$D57)</f>
        <v>0</v>
      </c>
      <c r="L57" s="47">
        <f>SUMIFS('Portfolio Allocation'!I$10:I$109,'Portfolio Allocation'!$A$10:$A$109,'Graph Tables'!$D57)</f>
        <v>0</v>
      </c>
      <c r="M57" s="47">
        <f>SUMIFS('Portfolio Allocation'!J$10:J$109,'Portfolio Allocation'!$A$10:$A$109,'Graph Tables'!$D57)</f>
        <v>0</v>
      </c>
      <c r="N57" s="47">
        <f>SUMIFS('Portfolio Allocation'!K$10:K$109,'Portfolio Allocation'!$A$10:$A$109,'Graph Tables'!$D57)</f>
        <v>0</v>
      </c>
      <c r="O57" s="47">
        <f>SUMIFS('Portfolio Allocation'!L$10:L$109,'Portfolio Allocation'!$A$10:$A$109,'Graph Tables'!$D57)</f>
        <v>0</v>
      </c>
      <c r="P57" s="47">
        <f>SUMIFS('Portfolio Allocation'!M$10:M$109,'Portfolio Allocation'!$A$10:$A$109,'Graph Tables'!$D57)</f>
        <v>0</v>
      </c>
      <c r="Q57" s="47">
        <f>SUMIFS('Portfolio Allocation'!N$10:N$109,'Portfolio Allocation'!$A$10:$A$109,'Graph Tables'!$D57)</f>
        <v>0</v>
      </c>
      <c r="R57" s="47">
        <f>SUMIFS('Portfolio Allocation'!O$10:O$109,'Portfolio Allocation'!$A$10:$A$109,'Graph Tables'!$D57)</f>
        <v>0</v>
      </c>
      <c r="S57" s="47">
        <f>SUMIFS('Portfolio Allocation'!P$10:P$109,'Portfolio Allocation'!$A$10:$A$109,'Graph Tables'!$D57)</f>
        <v>0</v>
      </c>
      <c r="T57" s="47">
        <f>SUMIFS('Portfolio Allocation'!Q$10:Q$109,'Portfolio Allocation'!$A$10:$A$109,'Graph Tables'!$D57)</f>
        <v>0</v>
      </c>
      <c r="U57" s="47">
        <f>SUMIFS('Portfolio Allocation'!R$10:R$109,'Portfolio Allocation'!$A$10:$A$109,'Graph Tables'!$D57)</f>
        <v>0</v>
      </c>
      <c r="V57" s="47">
        <f>SUMIFS('Portfolio Allocation'!S$10:S$109,'Portfolio Allocation'!$A$10:$A$109,'Graph Tables'!$D57)</f>
        <v>0</v>
      </c>
      <c r="W57" s="47">
        <f>SUMIFS('Portfolio Allocation'!T$10:T$109,'Portfolio Allocation'!$A$10:$A$109,'Graph Tables'!$D57)</f>
        <v>0</v>
      </c>
      <c r="X57" s="47">
        <f>SUMIFS('Portfolio Allocation'!U$10:U$109,'Portfolio Allocation'!$A$10:$A$109,'Graph Tables'!$D57)</f>
        <v>0</v>
      </c>
      <c r="Y57" s="47">
        <f>SUMIFS('Portfolio Allocation'!V$10:V$109,'Portfolio Allocation'!$A$10:$A$109,'Graph Tables'!$D57)</f>
        <v>0</v>
      </c>
      <c r="Z57" s="47">
        <f>SUMIFS('Portfolio Allocation'!W$10:W$109,'Portfolio Allocation'!$A$10:$A$109,'Graph Tables'!$D57)</f>
        <v>0</v>
      </c>
      <c r="AA57" s="47">
        <f>SUMIFS('Portfolio Allocation'!X$10:X$109,'Portfolio Allocation'!$A$10:$A$109,'Graph Tables'!$D57)</f>
        <v>0</v>
      </c>
      <c r="AB57" s="47">
        <f>SUMIFS('Portfolio Allocation'!Y$10:Y$109,'Portfolio Allocation'!$A$10:$A$109,'Graph Tables'!$D57)</f>
        <v>0</v>
      </c>
      <c r="AC57" s="47">
        <f>SUMIFS('Portfolio Allocation'!Z$10:Z$109,'Portfolio Allocation'!$A$10:$A$109,'Graph Tables'!$D57)</f>
        <v>0</v>
      </c>
      <c r="AD57" s="47"/>
      <c r="AE57" s="49">
        <v>56</v>
      </c>
      <c r="AF57" t="str">
        <f t="shared" si="125"/>
        <v xml:space="preserve"> </v>
      </c>
      <c r="AG57" s="45">
        <f t="shared" si="96"/>
        <v>0</v>
      </c>
      <c r="AH57" s="47"/>
      <c r="AI57" s="269">
        <f t="shared" si="81"/>
        <v>1</v>
      </c>
      <c r="AJ57" s="269">
        <f>AI57+COUNTIF(AI$2:$AI57,AI57)-1</f>
        <v>56</v>
      </c>
      <c r="AK57" s="271" t="str">
        <f t="shared" si="2"/>
        <v>Cyprus</v>
      </c>
      <c r="AL57" s="71">
        <f t="shared" si="82"/>
        <v>0</v>
      </c>
      <c r="AM57" s="45">
        <f t="shared" si="3"/>
        <v>0</v>
      </c>
      <c r="AN57" s="45">
        <f t="shared" si="4"/>
        <v>0</v>
      </c>
      <c r="AO57" s="45">
        <f t="shared" si="5"/>
        <v>0</v>
      </c>
      <c r="AP57" s="45">
        <f t="shared" si="6"/>
        <v>0</v>
      </c>
      <c r="AQ57" s="45">
        <f t="shared" si="7"/>
        <v>0</v>
      </c>
      <c r="AR57" s="45">
        <f t="shared" si="8"/>
        <v>0</v>
      </c>
      <c r="AS57" s="45">
        <f t="shared" si="9"/>
        <v>0</v>
      </c>
      <c r="AT57" s="45">
        <f t="shared" si="10"/>
        <v>0</v>
      </c>
      <c r="AU57" s="45">
        <f t="shared" si="11"/>
        <v>0</v>
      </c>
      <c r="AV57" s="45">
        <f t="shared" si="12"/>
        <v>0</v>
      </c>
      <c r="AW57" s="45">
        <f t="shared" si="13"/>
        <v>0</v>
      </c>
      <c r="AX57" s="45">
        <f t="shared" si="14"/>
        <v>0</v>
      </c>
      <c r="AY57" s="45">
        <f t="shared" si="15"/>
        <v>0</v>
      </c>
      <c r="AZ57" s="45">
        <f t="shared" si="16"/>
        <v>0</v>
      </c>
      <c r="BA57" s="45">
        <f t="shared" si="17"/>
        <v>0</v>
      </c>
      <c r="BB57" s="45">
        <f t="shared" si="18"/>
        <v>0</v>
      </c>
      <c r="BC57" s="45">
        <f t="shared" si="19"/>
        <v>0</v>
      </c>
      <c r="BD57" s="45">
        <f t="shared" si="20"/>
        <v>0</v>
      </c>
      <c r="BE57" s="45">
        <f t="shared" si="21"/>
        <v>0</v>
      </c>
      <c r="BF57" s="45">
        <f t="shared" si="22"/>
        <v>0</v>
      </c>
      <c r="BG57" s="45">
        <f t="shared" si="23"/>
        <v>0</v>
      </c>
      <c r="BH57" s="45">
        <f t="shared" si="24"/>
        <v>0</v>
      </c>
      <c r="BI57" s="45">
        <f t="shared" si="25"/>
        <v>0</v>
      </c>
      <c r="BJ57" s="45">
        <f t="shared" si="26"/>
        <v>0</v>
      </c>
      <c r="BK57" s="45"/>
      <c r="BL57" s="49">
        <v>56</v>
      </c>
      <c r="BM57">
        <f t="shared" si="126"/>
        <v>0</v>
      </c>
      <c r="BN57" s="45">
        <f t="shared" si="97"/>
        <v>0</v>
      </c>
      <c r="BO57" s="45">
        <f t="shared" si="101"/>
        <v>0</v>
      </c>
      <c r="BP57" s="45">
        <f t="shared" si="102"/>
        <v>0</v>
      </c>
      <c r="BQ57" s="45">
        <f t="shared" si="103"/>
        <v>0</v>
      </c>
      <c r="BR57" s="45">
        <f t="shared" si="104"/>
        <v>0</v>
      </c>
      <c r="BS57" s="45">
        <f t="shared" si="105"/>
        <v>0</v>
      </c>
      <c r="BT57" s="45">
        <f t="shared" si="106"/>
        <v>0</v>
      </c>
      <c r="BU57" s="45">
        <f t="shared" si="107"/>
        <v>0</v>
      </c>
      <c r="BV57" s="45">
        <f t="shared" si="108"/>
        <v>0</v>
      </c>
      <c r="BW57" s="45">
        <f t="shared" si="109"/>
        <v>0</v>
      </c>
      <c r="BX57" s="45">
        <f t="shared" si="110"/>
        <v>0</v>
      </c>
      <c r="BY57" s="45">
        <f t="shared" si="111"/>
        <v>0</v>
      </c>
      <c r="BZ57" s="45">
        <f t="shared" si="112"/>
        <v>0</v>
      </c>
      <c r="CA57" s="45">
        <f t="shared" si="113"/>
        <v>0</v>
      </c>
      <c r="CB57" s="45">
        <f t="shared" si="114"/>
        <v>0</v>
      </c>
      <c r="CC57" s="45">
        <f t="shared" si="115"/>
        <v>0</v>
      </c>
      <c r="CD57" s="45">
        <f t="shared" si="116"/>
        <v>0</v>
      </c>
      <c r="CE57" s="45">
        <f t="shared" si="117"/>
        <v>0</v>
      </c>
      <c r="CF57" s="45">
        <f t="shared" si="118"/>
        <v>0</v>
      </c>
      <c r="CG57" s="45">
        <f t="shared" si="119"/>
        <v>0</v>
      </c>
      <c r="CH57" s="45">
        <f t="shared" si="120"/>
        <v>0</v>
      </c>
      <c r="CI57" s="45">
        <f t="shared" si="121"/>
        <v>0</v>
      </c>
      <c r="CJ57" s="45">
        <f t="shared" si="122"/>
        <v>0</v>
      </c>
      <c r="CK57" s="45">
        <f t="shared" si="123"/>
        <v>0</v>
      </c>
      <c r="CL57" s="45">
        <f t="shared" si="124"/>
        <v>0</v>
      </c>
      <c r="CM57" s="45"/>
      <c r="CN57" s="274">
        <f t="shared" si="84"/>
        <v>0</v>
      </c>
      <c r="CO57" s="274">
        <v>56</v>
      </c>
      <c r="CP57" s="269">
        <f t="shared" si="85"/>
        <v>1</v>
      </c>
      <c r="CQ57" s="269">
        <f>CP57+COUNTIF($CP$2:CP57,CP57)-1</f>
        <v>56</v>
      </c>
      <c r="CR57" s="271" t="str">
        <f t="shared" si="51"/>
        <v>Cyprus</v>
      </c>
      <c r="CS57" s="71">
        <f t="shared" si="86"/>
        <v>0</v>
      </c>
      <c r="CT57" s="45">
        <f t="shared" si="52"/>
        <v>0</v>
      </c>
      <c r="CU57" s="45">
        <f t="shared" si="53"/>
        <v>0</v>
      </c>
      <c r="CV57" s="45">
        <f t="shared" si="54"/>
        <v>0</v>
      </c>
      <c r="CW57" s="45">
        <f t="shared" si="55"/>
        <v>0</v>
      </c>
      <c r="CX57" s="45">
        <f t="shared" si="56"/>
        <v>0</v>
      </c>
      <c r="CY57" s="45">
        <f t="shared" si="57"/>
        <v>0</v>
      </c>
      <c r="CZ57" s="45">
        <f t="shared" si="58"/>
        <v>0</v>
      </c>
      <c r="DA57" s="45">
        <f t="shared" si="59"/>
        <v>0</v>
      </c>
      <c r="DB57" s="45">
        <f t="shared" si="60"/>
        <v>0</v>
      </c>
      <c r="DC57" s="45">
        <f t="shared" si="61"/>
        <v>0</v>
      </c>
      <c r="DD57" s="45">
        <f t="shared" si="62"/>
        <v>0</v>
      </c>
      <c r="DE57" s="45">
        <f t="shared" si="63"/>
        <v>0</v>
      </c>
      <c r="DF57" s="45">
        <f t="shared" si="64"/>
        <v>0</v>
      </c>
      <c r="DG57" s="45">
        <f t="shared" si="65"/>
        <v>0</v>
      </c>
      <c r="DH57" s="45">
        <f t="shared" si="66"/>
        <v>0</v>
      </c>
      <c r="DI57" s="45">
        <f t="shared" si="67"/>
        <v>0</v>
      </c>
      <c r="DJ57" s="45">
        <f t="shared" si="68"/>
        <v>0</v>
      </c>
      <c r="DK57" s="45">
        <f t="shared" si="69"/>
        <v>0</v>
      </c>
      <c r="DL57" s="45">
        <f t="shared" si="70"/>
        <v>0</v>
      </c>
      <c r="DM57" s="45">
        <f t="shared" si="71"/>
        <v>0</v>
      </c>
      <c r="DN57" s="45">
        <f t="shared" si="72"/>
        <v>0</v>
      </c>
      <c r="DO57" s="45">
        <f t="shared" si="73"/>
        <v>0</v>
      </c>
      <c r="DP57" s="45">
        <f t="shared" si="74"/>
        <v>0</v>
      </c>
      <c r="DQ57" s="45">
        <f t="shared" si="75"/>
        <v>0</v>
      </c>
    </row>
    <row r="58" spans="1:121">
      <c r="A58" s="269">
        <v>57</v>
      </c>
      <c r="B58" s="400">
        <f t="shared" si="78"/>
        <v>1</v>
      </c>
      <c r="C58" s="401">
        <f>B58+COUNTIF(B$2:$B58,B58)-1</f>
        <v>57</v>
      </c>
      <c r="D58" s="402" t="str">
        <f>Tables!AI58</f>
        <v>Czech Republic</v>
      </c>
      <c r="E58" s="403">
        <f t="shared" si="79"/>
        <v>0</v>
      </c>
      <c r="F58" s="47">
        <f>SUMIFS('Portfolio Allocation'!C$10:C$109,'Portfolio Allocation'!$A$10:$A$109,'Graph Tables'!$D58)</f>
        <v>0</v>
      </c>
      <c r="G58" s="47">
        <f>SUMIFS('Portfolio Allocation'!D$10:D$109,'Portfolio Allocation'!$A$10:$A$109,'Graph Tables'!$D58)</f>
        <v>0</v>
      </c>
      <c r="H58" s="47">
        <f>SUMIFS('Portfolio Allocation'!E$10:E$109,'Portfolio Allocation'!$A$10:$A$109,'Graph Tables'!$D58)</f>
        <v>0</v>
      </c>
      <c r="I58" s="47">
        <f>SUMIFS('Portfolio Allocation'!F$10:F$109,'Portfolio Allocation'!$A$10:$A$109,'Graph Tables'!$D58)</f>
        <v>0</v>
      </c>
      <c r="J58" s="47">
        <f>SUMIFS('Portfolio Allocation'!G$10:G$109,'Portfolio Allocation'!$A$10:$A$109,'Graph Tables'!$D58)</f>
        <v>0</v>
      </c>
      <c r="K58" s="47">
        <f>SUMIFS('Portfolio Allocation'!H$10:H$109,'Portfolio Allocation'!$A$10:$A$109,'Graph Tables'!$D58)</f>
        <v>0</v>
      </c>
      <c r="L58" s="47">
        <f>SUMIFS('Portfolio Allocation'!I$10:I$109,'Portfolio Allocation'!$A$10:$A$109,'Graph Tables'!$D58)</f>
        <v>0</v>
      </c>
      <c r="M58" s="47">
        <f>SUMIFS('Portfolio Allocation'!J$10:J$109,'Portfolio Allocation'!$A$10:$A$109,'Graph Tables'!$D58)</f>
        <v>0</v>
      </c>
      <c r="N58" s="47">
        <f>SUMIFS('Portfolio Allocation'!K$10:K$109,'Portfolio Allocation'!$A$10:$A$109,'Graph Tables'!$D58)</f>
        <v>0</v>
      </c>
      <c r="O58" s="47">
        <f>SUMIFS('Portfolio Allocation'!L$10:L$109,'Portfolio Allocation'!$A$10:$A$109,'Graph Tables'!$D58)</f>
        <v>0</v>
      </c>
      <c r="P58" s="47">
        <f>SUMIFS('Portfolio Allocation'!M$10:M$109,'Portfolio Allocation'!$A$10:$A$109,'Graph Tables'!$D58)</f>
        <v>0</v>
      </c>
      <c r="Q58" s="47">
        <f>SUMIFS('Portfolio Allocation'!N$10:N$109,'Portfolio Allocation'!$A$10:$A$109,'Graph Tables'!$D58)</f>
        <v>0</v>
      </c>
      <c r="R58" s="47">
        <f>SUMIFS('Portfolio Allocation'!O$10:O$109,'Portfolio Allocation'!$A$10:$A$109,'Graph Tables'!$D58)</f>
        <v>0</v>
      </c>
      <c r="S58" s="47">
        <f>SUMIFS('Portfolio Allocation'!P$10:P$109,'Portfolio Allocation'!$A$10:$A$109,'Graph Tables'!$D58)</f>
        <v>0</v>
      </c>
      <c r="T58" s="47">
        <f>SUMIFS('Portfolio Allocation'!Q$10:Q$109,'Portfolio Allocation'!$A$10:$A$109,'Graph Tables'!$D58)</f>
        <v>0</v>
      </c>
      <c r="U58" s="47">
        <f>SUMIFS('Portfolio Allocation'!R$10:R$109,'Portfolio Allocation'!$A$10:$A$109,'Graph Tables'!$D58)</f>
        <v>0</v>
      </c>
      <c r="V58" s="47">
        <f>SUMIFS('Portfolio Allocation'!S$10:S$109,'Portfolio Allocation'!$A$10:$A$109,'Graph Tables'!$D58)</f>
        <v>0</v>
      </c>
      <c r="W58" s="47">
        <f>SUMIFS('Portfolio Allocation'!T$10:T$109,'Portfolio Allocation'!$A$10:$A$109,'Graph Tables'!$D58)</f>
        <v>0</v>
      </c>
      <c r="X58" s="47">
        <f>SUMIFS('Portfolio Allocation'!U$10:U$109,'Portfolio Allocation'!$A$10:$A$109,'Graph Tables'!$D58)</f>
        <v>0</v>
      </c>
      <c r="Y58" s="47">
        <f>SUMIFS('Portfolio Allocation'!V$10:V$109,'Portfolio Allocation'!$A$10:$A$109,'Graph Tables'!$D58)</f>
        <v>0</v>
      </c>
      <c r="Z58" s="47">
        <f>SUMIFS('Portfolio Allocation'!W$10:W$109,'Portfolio Allocation'!$A$10:$A$109,'Graph Tables'!$D58)</f>
        <v>0</v>
      </c>
      <c r="AA58" s="47">
        <f>SUMIFS('Portfolio Allocation'!X$10:X$109,'Portfolio Allocation'!$A$10:$A$109,'Graph Tables'!$D58)</f>
        <v>0</v>
      </c>
      <c r="AB58" s="47">
        <f>SUMIFS('Portfolio Allocation'!Y$10:Y$109,'Portfolio Allocation'!$A$10:$A$109,'Graph Tables'!$D58)</f>
        <v>0</v>
      </c>
      <c r="AC58" s="47">
        <f>SUMIFS('Portfolio Allocation'!Z$10:Z$109,'Portfolio Allocation'!$A$10:$A$109,'Graph Tables'!$D58)</f>
        <v>0</v>
      </c>
      <c r="AD58" s="47"/>
      <c r="AE58" s="49">
        <v>57</v>
      </c>
      <c r="AF58" t="str">
        <f t="shared" si="125"/>
        <v xml:space="preserve"> </v>
      </c>
      <c r="AG58" s="45">
        <f t="shared" si="96"/>
        <v>0</v>
      </c>
      <c r="AH58" s="47"/>
      <c r="AI58" s="269">
        <f t="shared" si="81"/>
        <v>1</v>
      </c>
      <c r="AJ58" s="269">
        <f>AI58+COUNTIF(AI$2:$AI58,AI58)-1</f>
        <v>57</v>
      </c>
      <c r="AK58" s="271" t="str">
        <f t="shared" si="2"/>
        <v>Czech Republic</v>
      </c>
      <c r="AL58" s="71">
        <f t="shared" si="82"/>
        <v>0</v>
      </c>
      <c r="AM58" s="45">
        <f t="shared" si="3"/>
        <v>0</v>
      </c>
      <c r="AN58" s="45">
        <f t="shared" si="4"/>
        <v>0</v>
      </c>
      <c r="AO58" s="45">
        <f t="shared" si="5"/>
        <v>0</v>
      </c>
      <c r="AP58" s="45">
        <f t="shared" si="6"/>
        <v>0</v>
      </c>
      <c r="AQ58" s="45">
        <f t="shared" si="7"/>
        <v>0</v>
      </c>
      <c r="AR58" s="45">
        <f t="shared" si="8"/>
        <v>0</v>
      </c>
      <c r="AS58" s="45">
        <f t="shared" si="9"/>
        <v>0</v>
      </c>
      <c r="AT58" s="45">
        <f t="shared" si="10"/>
        <v>0</v>
      </c>
      <c r="AU58" s="45">
        <f t="shared" si="11"/>
        <v>0</v>
      </c>
      <c r="AV58" s="45">
        <f t="shared" si="12"/>
        <v>0</v>
      </c>
      <c r="AW58" s="45">
        <f t="shared" si="13"/>
        <v>0</v>
      </c>
      <c r="AX58" s="45">
        <f t="shared" si="14"/>
        <v>0</v>
      </c>
      <c r="AY58" s="45">
        <f t="shared" si="15"/>
        <v>0</v>
      </c>
      <c r="AZ58" s="45">
        <f t="shared" si="16"/>
        <v>0</v>
      </c>
      <c r="BA58" s="45">
        <f t="shared" si="17"/>
        <v>0</v>
      </c>
      <c r="BB58" s="45">
        <f t="shared" si="18"/>
        <v>0</v>
      </c>
      <c r="BC58" s="45">
        <f t="shared" si="19"/>
        <v>0</v>
      </c>
      <c r="BD58" s="45">
        <f t="shared" si="20"/>
        <v>0</v>
      </c>
      <c r="BE58" s="45">
        <f t="shared" si="21"/>
        <v>0</v>
      </c>
      <c r="BF58" s="45">
        <f t="shared" si="22"/>
        <v>0</v>
      </c>
      <c r="BG58" s="45">
        <f t="shared" si="23"/>
        <v>0</v>
      </c>
      <c r="BH58" s="45">
        <f t="shared" si="24"/>
        <v>0</v>
      </c>
      <c r="BI58" s="45">
        <f t="shared" si="25"/>
        <v>0</v>
      </c>
      <c r="BJ58" s="45">
        <f t="shared" si="26"/>
        <v>0</v>
      </c>
      <c r="BK58" s="45"/>
      <c r="BL58" s="49">
        <v>57</v>
      </c>
      <c r="BM58">
        <f t="shared" si="126"/>
        <v>0</v>
      </c>
      <c r="BN58" s="45">
        <f t="shared" si="97"/>
        <v>0</v>
      </c>
      <c r="BO58" s="45">
        <f t="shared" si="101"/>
        <v>0</v>
      </c>
      <c r="BP58" s="45">
        <f t="shared" si="102"/>
        <v>0</v>
      </c>
      <c r="BQ58" s="45">
        <f t="shared" si="103"/>
        <v>0</v>
      </c>
      <c r="BR58" s="45">
        <f t="shared" si="104"/>
        <v>0</v>
      </c>
      <c r="BS58" s="45">
        <f t="shared" si="105"/>
        <v>0</v>
      </c>
      <c r="BT58" s="45">
        <f t="shared" si="106"/>
        <v>0</v>
      </c>
      <c r="BU58" s="45">
        <f t="shared" si="107"/>
        <v>0</v>
      </c>
      <c r="BV58" s="45">
        <f t="shared" si="108"/>
        <v>0</v>
      </c>
      <c r="BW58" s="45">
        <f t="shared" si="109"/>
        <v>0</v>
      </c>
      <c r="BX58" s="45">
        <f t="shared" si="110"/>
        <v>0</v>
      </c>
      <c r="BY58" s="45">
        <f t="shared" si="111"/>
        <v>0</v>
      </c>
      <c r="BZ58" s="45">
        <f t="shared" si="112"/>
        <v>0</v>
      </c>
      <c r="CA58" s="45">
        <f t="shared" si="113"/>
        <v>0</v>
      </c>
      <c r="CB58" s="45">
        <f t="shared" si="114"/>
        <v>0</v>
      </c>
      <c r="CC58" s="45">
        <f t="shared" si="115"/>
        <v>0</v>
      </c>
      <c r="CD58" s="45">
        <f t="shared" si="116"/>
        <v>0</v>
      </c>
      <c r="CE58" s="45">
        <f t="shared" si="117"/>
        <v>0</v>
      </c>
      <c r="CF58" s="45">
        <f t="shared" si="118"/>
        <v>0</v>
      </c>
      <c r="CG58" s="45">
        <f t="shared" si="119"/>
        <v>0</v>
      </c>
      <c r="CH58" s="45">
        <f t="shared" si="120"/>
        <v>0</v>
      </c>
      <c r="CI58" s="45">
        <f t="shared" si="121"/>
        <v>0</v>
      </c>
      <c r="CJ58" s="45">
        <f t="shared" si="122"/>
        <v>0</v>
      </c>
      <c r="CK58" s="45">
        <f t="shared" si="123"/>
        <v>0</v>
      </c>
      <c r="CL58" s="45">
        <f t="shared" si="124"/>
        <v>0</v>
      </c>
      <c r="CM58" s="45"/>
      <c r="CN58" s="274">
        <f t="shared" si="84"/>
        <v>0</v>
      </c>
      <c r="CO58" s="274">
        <v>57</v>
      </c>
      <c r="CP58" s="269">
        <f t="shared" si="85"/>
        <v>1</v>
      </c>
      <c r="CQ58" s="269">
        <f>CP58+COUNTIF($CP$2:CP58,CP58)-1</f>
        <v>57</v>
      </c>
      <c r="CR58" s="271" t="str">
        <f t="shared" si="51"/>
        <v>Czech Republic</v>
      </c>
      <c r="CS58" s="71">
        <f t="shared" si="86"/>
        <v>0</v>
      </c>
      <c r="CT58" s="45">
        <f t="shared" si="52"/>
        <v>0</v>
      </c>
      <c r="CU58" s="45">
        <f t="shared" si="53"/>
        <v>0</v>
      </c>
      <c r="CV58" s="45">
        <f t="shared" si="54"/>
        <v>0</v>
      </c>
      <c r="CW58" s="45">
        <f t="shared" si="55"/>
        <v>0</v>
      </c>
      <c r="CX58" s="45">
        <f t="shared" si="56"/>
        <v>0</v>
      </c>
      <c r="CY58" s="45">
        <f t="shared" si="57"/>
        <v>0</v>
      </c>
      <c r="CZ58" s="45">
        <f t="shared" si="58"/>
        <v>0</v>
      </c>
      <c r="DA58" s="45">
        <f t="shared" si="59"/>
        <v>0</v>
      </c>
      <c r="DB58" s="45">
        <f t="shared" si="60"/>
        <v>0</v>
      </c>
      <c r="DC58" s="45">
        <f t="shared" si="61"/>
        <v>0</v>
      </c>
      <c r="DD58" s="45">
        <f t="shared" si="62"/>
        <v>0</v>
      </c>
      <c r="DE58" s="45">
        <f t="shared" si="63"/>
        <v>0</v>
      </c>
      <c r="DF58" s="45">
        <f t="shared" si="64"/>
        <v>0</v>
      </c>
      <c r="DG58" s="45">
        <f t="shared" si="65"/>
        <v>0</v>
      </c>
      <c r="DH58" s="45">
        <f t="shared" si="66"/>
        <v>0</v>
      </c>
      <c r="DI58" s="45">
        <f t="shared" si="67"/>
        <v>0</v>
      </c>
      <c r="DJ58" s="45">
        <f t="shared" si="68"/>
        <v>0</v>
      </c>
      <c r="DK58" s="45">
        <f t="shared" si="69"/>
        <v>0</v>
      </c>
      <c r="DL58" s="45">
        <f t="shared" si="70"/>
        <v>0</v>
      </c>
      <c r="DM58" s="45">
        <f t="shared" si="71"/>
        <v>0</v>
      </c>
      <c r="DN58" s="45">
        <f t="shared" si="72"/>
        <v>0</v>
      </c>
      <c r="DO58" s="45">
        <f t="shared" si="73"/>
        <v>0</v>
      </c>
      <c r="DP58" s="45">
        <f t="shared" si="74"/>
        <v>0</v>
      </c>
      <c r="DQ58" s="45">
        <f t="shared" si="75"/>
        <v>0</v>
      </c>
    </row>
    <row r="59" spans="1:121">
      <c r="A59" s="269">
        <v>58</v>
      </c>
      <c r="B59" s="400">
        <f t="shared" si="78"/>
        <v>1</v>
      </c>
      <c r="C59" s="401">
        <f>B59+COUNTIF(B$2:$B59,B59)-1</f>
        <v>58</v>
      </c>
      <c r="D59" s="402" t="str">
        <f>Tables!AI59</f>
        <v>Denmark</v>
      </c>
      <c r="E59" s="403">
        <f t="shared" si="79"/>
        <v>0</v>
      </c>
      <c r="F59" s="47">
        <f>SUMIFS('Portfolio Allocation'!C$10:C$109,'Portfolio Allocation'!$A$10:$A$109,'Graph Tables'!$D59)</f>
        <v>0</v>
      </c>
      <c r="G59" s="47">
        <f>SUMIFS('Portfolio Allocation'!D$10:D$109,'Portfolio Allocation'!$A$10:$A$109,'Graph Tables'!$D59)</f>
        <v>0</v>
      </c>
      <c r="H59" s="47">
        <f>SUMIFS('Portfolio Allocation'!E$10:E$109,'Portfolio Allocation'!$A$10:$A$109,'Graph Tables'!$D59)</f>
        <v>0</v>
      </c>
      <c r="I59" s="47">
        <f>SUMIFS('Portfolio Allocation'!F$10:F$109,'Portfolio Allocation'!$A$10:$A$109,'Graph Tables'!$D59)</f>
        <v>0</v>
      </c>
      <c r="J59" s="47">
        <f>SUMIFS('Portfolio Allocation'!G$10:G$109,'Portfolio Allocation'!$A$10:$A$109,'Graph Tables'!$D59)</f>
        <v>0</v>
      </c>
      <c r="K59" s="47">
        <f>SUMIFS('Portfolio Allocation'!H$10:H$109,'Portfolio Allocation'!$A$10:$A$109,'Graph Tables'!$D59)</f>
        <v>0</v>
      </c>
      <c r="L59" s="47">
        <f>SUMIFS('Portfolio Allocation'!I$10:I$109,'Portfolio Allocation'!$A$10:$A$109,'Graph Tables'!$D59)</f>
        <v>0</v>
      </c>
      <c r="M59" s="47">
        <f>SUMIFS('Portfolio Allocation'!J$10:J$109,'Portfolio Allocation'!$A$10:$A$109,'Graph Tables'!$D59)</f>
        <v>0</v>
      </c>
      <c r="N59" s="47">
        <f>SUMIFS('Portfolio Allocation'!K$10:K$109,'Portfolio Allocation'!$A$10:$A$109,'Graph Tables'!$D59)</f>
        <v>0</v>
      </c>
      <c r="O59" s="47">
        <f>SUMIFS('Portfolio Allocation'!L$10:L$109,'Portfolio Allocation'!$A$10:$A$109,'Graph Tables'!$D59)</f>
        <v>0</v>
      </c>
      <c r="P59" s="47">
        <f>SUMIFS('Portfolio Allocation'!M$10:M$109,'Portfolio Allocation'!$A$10:$A$109,'Graph Tables'!$D59)</f>
        <v>0</v>
      </c>
      <c r="Q59" s="47">
        <f>SUMIFS('Portfolio Allocation'!N$10:N$109,'Portfolio Allocation'!$A$10:$A$109,'Graph Tables'!$D59)</f>
        <v>0</v>
      </c>
      <c r="R59" s="47">
        <f>SUMIFS('Portfolio Allocation'!O$10:O$109,'Portfolio Allocation'!$A$10:$A$109,'Graph Tables'!$D59)</f>
        <v>0</v>
      </c>
      <c r="S59" s="47">
        <f>SUMIFS('Portfolio Allocation'!P$10:P$109,'Portfolio Allocation'!$A$10:$A$109,'Graph Tables'!$D59)</f>
        <v>0</v>
      </c>
      <c r="T59" s="47">
        <f>SUMIFS('Portfolio Allocation'!Q$10:Q$109,'Portfolio Allocation'!$A$10:$A$109,'Graph Tables'!$D59)</f>
        <v>0</v>
      </c>
      <c r="U59" s="47">
        <f>SUMIFS('Portfolio Allocation'!R$10:R$109,'Portfolio Allocation'!$A$10:$A$109,'Graph Tables'!$D59)</f>
        <v>0</v>
      </c>
      <c r="V59" s="47">
        <f>SUMIFS('Portfolio Allocation'!S$10:S$109,'Portfolio Allocation'!$A$10:$A$109,'Graph Tables'!$D59)</f>
        <v>0</v>
      </c>
      <c r="W59" s="47">
        <f>SUMIFS('Portfolio Allocation'!T$10:T$109,'Portfolio Allocation'!$A$10:$A$109,'Graph Tables'!$D59)</f>
        <v>0</v>
      </c>
      <c r="X59" s="47">
        <f>SUMIFS('Portfolio Allocation'!U$10:U$109,'Portfolio Allocation'!$A$10:$A$109,'Graph Tables'!$D59)</f>
        <v>0</v>
      </c>
      <c r="Y59" s="47">
        <f>SUMIFS('Portfolio Allocation'!V$10:V$109,'Portfolio Allocation'!$A$10:$A$109,'Graph Tables'!$D59)</f>
        <v>0</v>
      </c>
      <c r="Z59" s="47">
        <f>SUMIFS('Portfolio Allocation'!W$10:W$109,'Portfolio Allocation'!$A$10:$A$109,'Graph Tables'!$D59)</f>
        <v>0</v>
      </c>
      <c r="AA59" s="47">
        <f>SUMIFS('Portfolio Allocation'!X$10:X$109,'Portfolio Allocation'!$A$10:$A$109,'Graph Tables'!$D59)</f>
        <v>0</v>
      </c>
      <c r="AB59" s="47">
        <f>SUMIFS('Portfolio Allocation'!Y$10:Y$109,'Portfolio Allocation'!$A$10:$A$109,'Graph Tables'!$D59)</f>
        <v>0</v>
      </c>
      <c r="AC59" s="47">
        <f>SUMIFS('Portfolio Allocation'!Z$10:Z$109,'Portfolio Allocation'!$A$10:$A$109,'Graph Tables'!$D59)</f>
        <v>0</v>
      </c>
      <c r="AD59" s="47"/>
      <c r="AE59" s="49">
        <v>58</v>
      </c>
      <c r="AF59" t="str">
        <f t="shared" si="125"/>
        <v xml:space="preserve"> </v>
      </c>
      <c r="AG59" s="45">
        <f t="shared" si="96"/>
        <v>0</v>
      </c>
      <c r="AH59" s="47"/>
      <c r="AI59" s="269">
        <f t="shared" si="81"/>
        <v>1</v>
      </c>
      <c r="AJ59" s="269">
        <f>AI59+COUNTIF(AI$2:$AI59,AI59)-1</f>
        <v>58</v>
      </c>
      <c r="AK59" s="271" t="str">
        <f t="shared" si="2"/>
        <v>Denmark</v>
      </c>
      <c r="AL59" s="71">
        <f t="shared" si="82"/>
        <v>0</v>
      </c>
      <c r="AM59" s="45">
        <f t="shared" si="3"/>
        <v>0</v>
      </c>
      <c r="AN59" s="45">
        <f t="shared" si="4"/>
        <v>0</v>
      </c>
      <c r="AO59" s="45">
        <f t="shared" si="5"/>
        <v>0</v>
      </c>
      <c r="AP59" s="45">
        <f t="shared" si="6"/>
        <v>0</v>
      </c>
      <c r="AQ59" s="45">
        <f t="shared" si="7"/>
        <v>0</v>
      </c>
      <c r="AR59" s="45">
        <f t="shared" si="8"/>
        <v>0</v>
      </c>
      <c r="AS59" s="45">
        <f t="shared" si="9"/>
        <v>0</v>
      </c>
      <c r="AT59" s="45">
        <f t="shared" si="10"/>
        <v>0</v>
      </c>
      <c r="AU59" s="45">
        <f t="shared" si="11"/>
        <v>0</v>
      </c>
      <c r="AV59" s="45">
        <f t="shared" si="12"/>
        <v>0</v>
      </c>
      <c r="AW59" s="45">
        <f t="shared" si="13"/>
        <v>0</v>
      </c>
      <c r="AX59" s="45">
        <f t="shared" si="14"/>
        <v>0</v>
      </c>
      <c r="AY59" s="45">
        <f t="shared" si="15"/>
        <v>0</v>
      </c>
      <c r="AZ59" s="45">
        <f t="shared" si="16"/>
        <v>0</v>
      </c>
      <c r="BA59" s="45">
        <f t="shared" si="17"/>
        <v>0</v>
      </c>
      <c r="BB59" s="45">
        <f t="shared" si="18"/>
        <v>0</v>
      </c>
      <c r="BC59" s="45">
        <f t="shared" si="19"/>
        <v>0</v>
      </c>
      <c r="BD59" s="45">
        <f t="shared" si="20"/>
        <v>0</v>
      </c>
      <c r="BE59" s="45">
        <f t="shared" si="21"/>
        <v>0</v>
      </c>
      <c r="BF59" s="45">
        <f t="shared" si="22"/>
        <v>0</v>
      </c>
      <c r="BG59" s="45">
        <f t="shared" si="23"/>
        <v>0</v>
      </c>
      <c r="BH59" s="45">
        <f t="shared" si="24"/>
        <v>0</v>
      </c>
      <c r="BI59" s="45">
        <f t="shared" si="25"/>
        <v>0</v>
      </c>
      <c r="BJ59" s="45">
        <f t="shared" si="26"/>
        <v>0</v>
      </c>
      <c r="BK59" s="45"/>
      <c r="BL59" s="49">
        <v>58</v>
      </c>
      <c r="BM59">
        <f t="shared" si="126"/>
        <v>0</v>
      </c>
      <c r="BN59" s="45">
        <f t="shared" si="97"/>
        <v>0</v>
      </c>
      <c r="BO59" s="45">
        <f t="shared" si="101"/>
        <v>0</v>
      </c>
      <c r="BP59" s="45">
        <f t="shared" si="102"/>
        <v>0</v>
      </c>
      <c r="BQ59" s="45">
        <f t="shared" si="103"/>
        <v>0</v>
      </c>
      <c r="BR59" s="45">
        <f t="shared" si="104"/>
        <v>0</v>
      </c>
      <c r="BS59" s="45">
        <f t="shared" si="105"/>
        <v>0</v>
      </c>
      <c r="BT59" s="45">
        <f t="shared" si="106"/>
        <v>0</v>
      </c>
      <c r="BU59" s="45">
        <f t="shared" si="107"/>
        <v>0</v>
      </c>
      <c r="BV59" s="45">
        <f t="shared" si="108"/>
        <v>0</v>
      </c>
      <c r="BW59" s="45">
        <f t="shared" si="109"/>
        <v>0</v>
      </c>
      <c r="BX59" s="45">
        <f t="shared" si="110"/>
        <v>0</v>
      </c>
      <c r="BY59" s="45">
        <f t="shared" si="111"/>
        <v>0</v>
      </c>
      <c r="BZ59" s="45">
        <f t="shared" si="112"/>
        <v>0</v>
      </c>
      <c r="CA59" s="45">
        <f t="shared" si="113"/>
        <v>0</v>
      </c>
      <c r="CB59" s="45">
        <f t="shared" si="114"/>
        <v>0</v>
      </c>
      <c r="CC59" s="45">
        <f t="shared" si="115"/>
        <v>0</v>
      </c>
      <c r="CD59" s="45">
        <f t="shared" si="116"/>
        <v>0</v>
      </c>
      <c r="CE59" s="45">
        <f t="shared" si="117"/>
        <v>0</v>
      </c>
      <c r="CF59" s="45">
        <f t="shared" si="118"/>
        <v>0</v>
      </c>
      <c r="CG59" s="45">
        <f t="shared" si="119"/>
        <v>0</v>
      </c>
      <c r="CH59" s="45">
        <f t="shared" si="120"/>
        <v>0</v>
      </c>
      <c r="CI59" s="45">
        <f t="shared" si="121"/>
        <v>0</v>
      </c>
      <c r="CJ59" s="45">
        <f t="shared" si="122"/>
        <v>0</v>
      </c>
      <c r="CK59" s="45">
        <f t="shared" si="123"/>
        <v>0</v>
      </c>
      <c r="CL59" s="45">
        <f t="shared" si="124"/>
        <v>0</v>
      </c>
      <c r="CM59" s="45"/>
      <c r="CN59" s="274">
        <f t="shared" si="84"/>
        <v>0</v>
      </c>
      <c r="CO59" s="274">
        <v>58</v>
      </c>
      <c r="CP59" s="269">
        <f t="shared" si="85"/>
        <v>1</v>
      </c>
      <c r="CQ59" s="269">
        <f>CP59+COUNTIF($CP$2:CP59,CP59)-1</f>
        <v>58</v>
      </c>
      <c r="CR59" s="271" t="str">
        <f t="shared" si="51"/>
        <v>Denmark</v>
      </c>
      <c r="CS59" s="71">
        <f t="shared" si="86"/>
        <v>0</v>
      </c>
      <c r="CT59" s="45">
        <f t="shared" si="52"/>
        <v>0</v>
      </c>
      <c r="CU59" s="45">
        <f t="shared" si="53"/>
        <v>0</v>
      </c>
      <c r="CV59" s="45">
        <f t="shared" si="54"/>
        <v>0</v>
      </c>
      <c r="CW59" s="45">
        <f t="shared" si="55"/>
        <v>0</v>
      </c>
      <c r="CX59" s="45">
        <f t="shared" si="56"/>
        <v>0</v>
      </c>
      <c r="CY59" s="45">
        <f t="shared" si="57"/>
        <v>0</v>
      </c>
      <c r="CZ59" s="45">
        <f t="shared" si="58"/>
        <v>0</v>
      </c>
      <c r="DA59" s="45">
        <f t="shared" si="59"/>
        <v>0</v>
      </c>
      <c r="DB59" s="45">
        <f t="shared" si="60"/>
        <v>0</v>
      </c>
      <c r="DC59" s="45">
        <f t="shared" si="61"/>
        <v>0</v>
      </c>
      <c r="DD59" s="45">
        <f t="shared" si="62"/>
        <v>0</v>
      </c>
      <c r="DE59" s="45">
        <f t="shared" si="63"/>
        <v>0</v>
      </c>
      <c r="DF59" s="45">
        <f t="shared" si="64"/>
        <v>0</v>
      </c>
      <c r="DG59" s="45">
        <f t="shared" si="65"/>
        <v>0</v>
      </c>
      <c r="DH59" s="45">
        <f t="shared" si="66"/>
        <v>0</v>
      </c>
      <c r="DI59" s="45">
        <f t="shared" si="67"/>
        <v>0</v>
      </c>
      <c r="DJ59" s="45">
        <f t="shared" si="68"/>
        <v>0</v>
      </c>
      <c r="DK59" s="45">
        <f t="shared" si="69"/>
        <v>0</v>
      </c>
      <c r="DL59" s="45">
        <f t="shared" si="70"/>
        <v>0</v>
      </c>
      <c r="DM59" s="45">
        <f t="shared" si="71"/>
        <v>0</v>
      </c>
      <c r="DN59" s="45">
        <f t="shared" si="72"/>
        <v>0</v>
      </c>
      <c r="DO59" s="45">
        <f t="shared" si="73"/>
        <v>0</v>
      </c>
      <c r="DP59" s="45">
        <f t="shared" si="74"/>
        <v>0</v>
      </c>
      <c r="DQ59" s="45">
        <f t="shared" si="75"/>
        <v>0</v>
      </c>
    </row>
    <row r="60" spans="1:121">
      <c r="A60" s="269">
        <v>59</v>
      </c>
      <c r="B60" s="400">
        <f t="shared" si="78"/>
        <v>1</v>
      </c>
      <c r="C60" s="401">
        <f>B60+COUNTIF(B$2:$B60,B60)-1</f>
        <v>59</v>
      </c>
      <c r="D60" s="402" t="str">
        <f>Tables!AI60</f>
        <v>Djibouti</v>
      </c>
      <c r="E60" s="403">
        <f t="shared" si="79"/>
        <v>0</v>
      </c>
      <c r="F60" s="47">
        <f>SUMIFS('Portfolio Allocation'!C$10:C$109,'Portfolio Allocation'!$A$10:$A$109,'Graph Tables'!$D60)</f>
        <v>0</v>
      </c>
      <c r="G60" s="47">
        <f>SUMIFS('Portfolio Allocation'!D$10:D$109,'Portfolio Allocation'!$A$10:$A$109,'Graph Tables'!$D60)</f>
        <v>0</v>
      </c>
      <c r="H60" s="47">
        <f>SUMIFS('Portfolio Allocation'!E$10:E$109,'Portfolio Allocation'!$A$10:$A$109,'Graph Tables'!$D60)</f>
        <v>0</v>
      </c>
      <c r="I60" s="47">
        <f>SUMIFS('Portfolio Allocation'!F$10:F$109,'Portfolio Allocation'!$A$10:$A$109,'Graph Tables'!$D60)</f>
        <v>0</v>
      </c>
      <c r="J60" s="47">
        <f>SUMIFS('Portfolio Allocation'!G$10:G$109,'Portfolio Allocation'!$A$10:$A$109,'Graph Tables'!$D60)</f>
        <v>0</v>
      </c>
      <c r="K60" s="47">
        <f>SUMIFS('Portfolio Allocation'!H$10:H$109,'Portfolio Allocation'!$A$10:$A$109,'Graph Tables'!$D60)</f>
        <v>0</v>
      </c>
      <c r="L60" s="47">
        <f>SUMIFS('Portfolio Allocation'!I$10:I$109,'Portfolio Allocation'!$A$10:$A$109,'Graph Tables'!$D60)</f>
        <v>0</v>
      </c>
      <c r="M60" s="47">
        <f>SUMIFS('Portfolio Allocation'!J$10:J$109,'Portfolio Allocation'!$A$10:$A$109,'Graph Tables'!$D60)</f>
        <v>0</v>
      </c>
      <c r="N60" s="47">
        <f>SUMIFS('Portfolio Allocation'!K$10:K$109,'Portfolio Allocation'!$A$10:$A$109,'Graph Tables'!$D60)</f>
        <v>0</v>
      </c>
      <c r="O60" s="47">
        <f>SUMIFS('Portfolio Allocation'!L$10:L$109,'Portfolio Allocation'!$A$10:$A$109,'Graph Tables'!$D60)</f>
        <v>0</v>
      </c>
      <c r="P60" s="47">
        <f>SUMIFS('Portfolio Allocation'!M$10:M$109,'Portfolio Allocation'!$A$10:$A$109,'Graph Tables'!$D60)</f>
        <v>0</v>
      </c>
      <c r="Q60" s="47">
        <f>SUMIFS('Portfolio Allocation'!N$10:N$109,'Portfolio Allocation'!$A$10:$A$109,'Graph Tables'!$D60)</f>
        <v>0</v>
      </c>
      <c r="R60" s="47">
        <f>SUMIFS('Portfolio Allocation'!O$10:O$109,'Portfolio Allocation'!$A$10:$A$109,'Graph Tables'!$D60)</f>
        <v>0</v>
      </c>
      <c r="S60" s="47">
        <f>SUMIFS('Portfolio Allocation'!P$10:P$109,'Portfolio Allocation'!$A$10:$A$109,'Graph Tables'!$D60)</f>
        <v>0</v>
      </c>
      <c r="T60" s="47">
        <f>SUMIFS('Portfolio Allocation'!Q$10:Q$109,'Portfolio Allocation'!$A$10:$A$109,'Graph Tables'!$D60)</f>
        <v>0</v>
      </c>
      <c r="U60" s="47">
        <f>SUMIFS('Portfolio Allocation'!R$10:R$109,'Portfolio Allocation'!$A$10:$A$109,'Graph Tables'!$D60)</f>
        <v>0</v>
      </c>
      <c r="V60" s="47">
        <f>SUMIFS('Portfolio Allocation'!S$10:S$109,'Portfolio Allocation'!$A$10:$A$109,'Graph Tables'!$D60)</f>
        <v>0</v>
      </c>
      <c r="W60" s="47">
        <f>SUMIFS('Portfolio Allocation'!T$10:T$109,'Portfolio Allocation'!$A$10:$A$109,'Graph Tables'!$D60)</f>
        <v>0</v>
      </c>
      <c r="X60" s="47">
        <f>SUMIFS('Portfolio Allocation'!U$10:U$109,'Portfolio Allocation'!$A$10:$A$109,'Graph Tables'!$D60)</f>
        <v>0</v>
      </c>
      <c r="Y60" s="47">
        <f>SUMIFS('Portfolio Allocation'!V$10:V$109,'Portfolio Allocation'!$A$10:$A$109,'Graph Tables'!$D60)</f>
        <v>0</v>
      </c>
      <c r="Z60" s="47">
        <f>SUMIFS('Portfolio Allocation'!W$10:W$109,'Portfolio Allocation'!$A$10:$A$109,'Graph Tables'!$D60)</f>
        <v>0</v>
      </c>
      <c r="AA60" s="47">
        <f>SUMIFS('Portfolio Allocation'!X$10:X$109,'Portfolio Allocation'!$A$10:$A$109,'Graph Tables'!$D60)</f>
        <v>0</v>
      </c>
      <c r="AB60" s="47">
        <f>SUMIFS('Portfolio Allocation'!Y$10:Y$109,'Portfolio Allocation'!$A$10:$A$109,'Graph Tables'!$D60)</f>
        <v>0</v>
      </c>
      <c r="AC60" s="47">
        <f>SUMIFS('Portfolio Allocation'!Z$10:Z$109,'Portfolio Allocation'!$A$10:$A$109,'Graph Tables'!$D60)</f>
        <v>0</v>
      </c>
      <c r="AD60" s="47"/>
      <c r="AE60" s="49">
        <v>59</v>
      </c>
      <c r="AF60" t="str">
        <f t="shared" si="125"/>
        <v xml:space="preserve"> </v>
      </c>
      <c r="AG60" s="45">
        <f t="shared" si="96"/>
        <v>0</v>
      </c>
      <c r="AH60" s="47"/>
      <c r="AI60" s="269">
        <f t="shared" si="81"/>
        <v>1</v>
      </c>
      <c r="AJ60" s="269">
        <f>AI60+COUNTIF(AI$2:$AI60,AI60)-1</f>
        <v>59</v>
      </c>
      <c r="AK60" s="271" t="str">
        <f t="shared" si="2"/>
        <v>Djibouti</v>
      </c>
      <c r="AL60" s="71">
        <f t="shared" si="82"/>
        <v>0</v>
      </c>
      <c r="AM60" s="45">
        <f t="shared" si="3"/>
        <v>0</v>
      </c>
      <c r="AN60" s="45">
        <f t="shared" si="4"/>
        <v>0</v>
      </c>
      <c r="AO60" s="45">
        <f t="shared" si="5"/>
        <v>0</v>
      </c>
      <c r="AP60" s="45">
        <f t="shared" si="6"/>
        <v>0</v>
      </c>
      <c r="AQ60" s="45">
        <f t="shared" si="7"/>
        <v>0</v>
      </c>
      <c r="AR60" s="45">
        <f t="shared" si="8"/>
        <v>0</v>
      </c>
      <c r="AS60" s="45">
        <f t="shared" si="9"/>
        <v>0</v>
      </c>
      <c r="AT60" s="45">
        <f t="shared" si="10"/>
        <v>0</v>
      </c>
      <c r="AU60" s="45">
        <f t="shared" si="11"/>
        <v>0</v>
      </c>
      <c r="AV60" s="45">
        <f t="shared" si="12"/>
        <v>0</v>
      </c>
      <c r="AW60" s="45">
        <f t="shared" si="13"/>
        <v>0</v>
      </c>
      <c r="AX60" s="45">
        <f t="shared" si="14"/>
        <v>0</v>
      </c>
      <c r="AY60" s="45">
        <f t="shared" si="15"/>
        <v>0</v>
      </c>
      <c r="AZ60" s="45">
        <f t="shared" si="16"/>
        <v>0</v>
      </c>
      <c r="BA60" s="45">
        <f t="shared" si="17"/>
        <v>0</v>
      </c>
      <c r="BB60" s="45">
        <f t="shared" si="18"/>
        <v>0</v>
      </c>
      <c r="BC60" s="45">
        <f t="shared" si="19"/>
        <v>0</v>
      </c>
      <c r="BD60" s="45">
        <f t="shared" si="20"/>
        <v>0</v>
      </c>
      <c r="BE60" s="45">
        <f t="shared" si="21"/>
        <v>0</v>
      </c>
      <c r="BF60" s="45">
        <f t="shared" si="22"/>
        <v>0</v>
      </c>
      <c r="BG60" s="45">
        <f t="shared" si="23"/>
        <v>0</v>
      </c>
      <c r="BH60" s="45">
        <f t="shared" si="24"/>
        <v>0</v>
      </c>
      <c r="BI60" s="45">
        <f t="shared" si="25"/>
        <v>0</v>
      </c>
      <c r="BJ60" s="45">
        <f t="shared" si="26"/>
        <v>0</v>
      </c>
      <c r="BK60" s="45"/>
      <c r="BL60" s="49">
        <v>59</v>
      </c>
      <c r="BM60">
        <f t="shared" si="126"/>
        <v>0</v>
      </c>
      <c r="BN60" s="45">
        <f t="shared" si="97"/>
        <v>0</v>
      </c>
      <c r="BO60" s="45">
        <f t="shared" si="101"/>
        <v>0</v>
      </c>
      <c r="BP60" s="45">
        <f t="shared" si="102"/>
        <v>0</v>
      </c>
      <c r="BQ60" s="45">
        <f t="shared" si="103"/>
        <v>0</v>
      </c>
      <c r="BR60" s="45">
        <f t="shared" si="104"/>
        <v>0</v>
      </c>
      <c r="BS60" s="45">
        <f t="shared" si="105"/>
        <v>0</v>
      </c>
      <c r="BT60" s="45">
        <f t="shared" si="106"/>
        <v>0</v>
      </c>
      <c r="BU60" s="45">
        <f t="shared" si="107"/>
        <v>0</v>
      </c>
      <c r="BV60" s="45">
        <f t="shared" si="108"/>
        <v>0</v>
      </c>
      <c r="BW60" s="45">
        <f t="shared" si="109"/>
        <v>0</v>
      </c>
      <c r="BX60" s="45">
        <f t="shared" si="110"/>
        <v>0</v>
      </c>
      <c r="BY60" s="45">
        <f t="shared" si="111"/>
        <v>0</v>
      </c>
      <c r="BZ60" s="45">
        <f t="shared" si="112"/>
        <v>0</v>
      </c>
      <c r="CA60" s="45">
        <f t="shared" si="113"/>
        <v>0</v>
      </c>
      <c r="CB60" s="45">
        <f t="shared" si="114"/>
        <v>0</v>
      </c>
      <c r="CC60" s="45">
        <f t="shared" si="115"/>
        <v>0</v>
      </c>
      <c r="CD60" s="45">
        <f t="shared" si="116"/>
        <v>0</v>
      </c>
      <c r="CE60" s="45">
        <f t="shared" si="117"/>
        <v>0</v>
      </c>
      <c r="CF60" s="45">
        <f t="shared" si="118"/>
        <v>0</v>
      </c>
      <c r="CG60" s="45">
        <f t="shared" si="119"/>
        <v>0</v>
      </c>
      <c r="CH60" s="45">
        <f t="shared" si="120"/>
        <v>0</v>
      </c>
      <c r="CI60" s="45">
        <f t="shared" si="121"/>
        <v>0</v>
      </c>
      <c r="CJ60" s="45">
        <f t="shared" si="122"/>
        <v>0</v>
      </c>
      <c r="CK60" s="45">
        <f t="shared" si="123"/>
        <v>0</v>
      </c>
      <c r="CL60" s="45">
        <f t="shared" si="124"/>
        <v>0</v>
      </c>
      <c r="CM60" s="45"/>
      <c r="CN60" s="274">
        <f t="shared" si="84"/>
        <v>0</v>
      </c>
      <c r="CO60" s="274">
        <v>59</v>
      </c>
      <c r="CP60" s="269">
        <f t="shared" si="85"/>
        <v>1</v>
      </c>
      <c r="CQ60" s="269">
        <f>CP60+COUNTIF($CP$2:CP60,CP60)-1</f>
        <v>59</v>
      </c>
      <c r="CR60" s="271" t="str">
        <f t="shared" si="51"/>
        <v>Djibouti</v>
      </c>
      <c r="CS60" s="71">
        <f t="shared" si="86"/>
        <v>0</v>
      </c>
      <c r="CT60" s="45">
        <f t="shared" si="52"/>
        <v>0</v>
      </c>
      <c r="CU60" s="45">
        <f t="shared" si="53"/>
        <v>0</v>
      </c>
      <c r="CV60" s="45">
        <f t="shared" si="54"/>
        <v>0</v>
      </c>
      <c r="CW60" s="45">
        <f t="shared" si="55"/>
        <v>0</v>
      </c>
      <c r="CX60" s="45">
        <f t="shared" si="56"/>
        <v>0</v>
      </c>
      <c r="CY60" s="45">
        <f t="shared" si="57"/>
        <v>0</v>
      </c>
      <c r="CZ60" s="45">
        <f t="shared" si="58"/>
        <v>0</v>
      </c>
      <c r="DA60" s="45">
        <f t="shared" si="59"/>
        <v>0</v>
      </c>
      <c r="DB60" s="45">
        <f t="shared" si="60"/>
        <v>0</v>
      </c>
      <c r="DC60" s="45">
        <f t="shared" si="61"/>
        <v>0</v>
      </c>
      <c r="DD60" s="45">
        <f t="shared" si="62"/>
        <v>0</v>
      </c>
      <c r="DE60" s="45">
        <f t="shared" si="63"/>
        <v>0</v>
      </c>
      <c r="DF60" s="45">
        <f t="shared" si="64"/>
        <v>0</v>
      </c>
      <c r="DG60" s="45">
        <f t="shared" si="65"/>
        <v>0</v>
      </c>
      <c r="DH60" s="45">
        <f t="shared" si="66"/>
        <v>0</v>
      </c>
      <c r="DI60" s="45">
        <f t="shared" si="67"/>
        <v>0</v>
      </c>
      <c r="DJ60" s="45">
        <f t="shared" si="68"/>
        <v>0</v>
      </c>
      <c r="DK60" s="45">
        <f t="shared" si="69"/>
        <v>0</v>
      </c>
      <c r="DL60" s="45">
        <f t="shared" si="70"/>
        <v>0</v>
      </c>
      <c r="DM60" s="45">
        <f t="shared" si="71"/>
        <v>0</v>
      </c>
      <c r="DN60" s="45">
        <f t="shared" si="72"/>
        <v>0</v>
      </c>
      <c r="DO60" s="45">
        <f t="shared" si="73"/>
        <v>0</v>
      </c>
      <c r="DP60" s="45">
        <f t="shared" si="74"/>
        <v>0</v>
      </c>
      <c r="DQ60" s="45">
        <f t="shared" si="75"/>
        <v>0</v>
      </c>
    </row>
    <row r="61" spans="1:121">
      <c r="A61" s="269">
        <v>60</v>
      </c>
      <c r="B61" s="400">
        <f t="shared" si="78"/>
        <v>1</v>
      </c>
      <c r="C61" s="401">
        <f>B61+COUNTIF(B$2:$B61,B61)-1</f>
        <v>60</v>
      </c>
      <c r="D61" s="402" t="str">
        <f>Tables!AI61</f>
        <v>Dominica</v>
      </c>
      <c r="E61" s="403">
        <f t="shared" si="79"/>
        <v>0</v>
      </c>
      <c r="F61" s="47">
        <f>SUMIFS('Portfolio Allocation'!C$10:C$109,'Portfolio Allocation'!$A$10:$A$109,'Graph Tables'!$D61)</f>
        <v>0</v>
      </c>
      <c r="G61" s="47">
        <f>SUMIFS('Portfolio Allocation'!D$10:D$109,'Portfolio Allocation'!$A$10:$A$109,'Graph Tables'!$D61)</f>
        <v>0</v>
      </c>
      <c r="H61" s="47">
        <f>SUMIFS('Portfolio Allocation'!E$10:E$109,'Portfolio Allocation'!$A$10:$A$109,'Graph Tables'!$D61)</f>
        <v>0</v>
      </c>
      <c r="I61" s="47">
        <f>SUMIFS('Portfolio Allocation'!F$10:F$109,'Portfolio Allocation'!$A$10:$A$109,'Graph Tables'!$D61)</f>
        <v>0</v>
      </c>
      <c r="J61" s="47">
        <f>SUMIFS('Portfolio Allocation'!G$10:G$109,'Portfolio Allocation'!$A$10:$A$109,'Graph Tables'!$D61)</f>
        <v>0</v>
      </c>
      <c r="K61" s="47">
        <f>SUMIFS('Portfolio Allocation'!H$10:H$109,'Portfolio Allocation'!$A$10:$A$109,'Graph Tables'!$D61)</f>
        <v>0</v>
      </c>
      <c r="L61" s="47">
        <f>SUMIFS('Portfolio Allocation'!I$10:I$109,'Portfolio Allocation'!$A$10:$A$109,'Graph Tables'!$D61)</f>
        <v>0</v>
      </c>
      <c r="M61" s="47">
        <f>SUMIFS('Portfolio Allocation'!J$10:J$109,'Portfolio Allocation'!$A$10:$A$109,'Graph Tables'!$D61)</f>
        <v>0</v>
      </c>
      <c r="N61" s="47">
        <f>SUMIFS('Portfolio Allocation'!K$10:K$109,'Portfolio Allocation'!$A$10:$A$109,'Graph Tables'!$D61)</f>
        <v>0</v>
      </c>
      <c r="O61" s="47">
        <f>SUMIFS('Portfolio Allocation'!L$10:L$109,'Portfolio Allocation'!$A$10:$A$109,'Graph Tables'!$D61)</f>
        <v>0</v>
      </c>
      <c r="P61" s="47">
        <f>SUMIFS('Portfolio Allocation'!M$10:M$109,'Portfolio Allocation'!$A$10:$A$109,'Graph Tables'!$D61)</f>
        <v>0</v>
      </c>
      <c r="Q61" s="47">
        <f>SUMIFS('Portfolio Allocation'!N$10:N$109,'Portfolio Allocation'!$A$10:$A$109,'Graph Tables'!$D61)</f>
        <v>0</v>
      </c>
      <c r="R61" s="47">
        <f>SUMIFS('Portfolio Allocation'!O$10:O$109,'Portfolio Allocation'!$A$10:$A$109,'Graph Tables'!$D61)</f>
        <v>0</v>
      </c>
      <c r="S61" s="47">
        <f>SUMIFS('Portfolio Allocation'!P$10:P$109,'Portfolio Allocation'!$A$10:$A$109,'Graph Tables'!$D61)</f>
        <v>0</v>
      </c>
      <c r="T61" s="47">
        <f>SUMIFS('Portfolio Allocation'!Q$10:Q$109,'Portfolio Allocation'!$A$10:$A$109,'Graph Tables'!$D61)</f>
        <v>0</v>
      </c>
      <c r="U61" s="47">
        <f>SUMIFS('Portfolio Allocation'!R$10:R$109,'Portfolio Allocation'!$A$10:$A$109,'Graph Tables'!$D61)</f>
        <v>0</v>
      </c>
      <c r="V61" s="47">
        <f>SUMIFS('Portfolio Allocation'!S$10:S$109,'Portfolio Allocation'!$A$10:$A$109,'Graph Tables'!$D61)</f>
        <v>0</v>
      </c>
      <c r="W61" s="47">
        <f>SUMIFS('Portfolio Allocation'!T$10:T$109,'Portfolio Allocation'!$A$10:$A$109,'Graph Tables'!$D61)</f>
        <v>0</v>
      </c>
      <c r="X61" s="47">
        <f>SUMIFS('Portfolio Allocation'!U$10:U$109,'Portfolio Allocation'!$A$10:$A$109,'Graph Tables'!$D61)</f>
        <v>0</v>
      </c>
      <c r="Y61" s="47">
        <f>SUMIFS('Portfolio Allocation'!V$10:V$109,'Portfolio Allocation'!$A$10:$A$109,'Graph Tables'!$D61)</f>
        <v>0</v>
      </c>
      <c r="Z61" s="47">
        <f>SUMIFS('Portfolio Allocation'!W$10:W$109,'Portfolio Allocation'!$A$10:$A$109,'Graph Tables'!$D61)</f>
        <v>0</v>
      </c>
      <c r="AA61" s="47">
        <f>SUMIFS('Portfolio Allocation'!X$10:X$109,'Portfolio Allocation'!$A$10:$A$109,'Graph Tables'!$D61)</f>
        <v>0</v>
      </c>
      <c r="AB61" s="47">
        <f>SUMIFS('Portfolio Allocation'!Y$10:Y$109,'Portfolio Allocation'!$A$10:$A$109,'Graph Tables'!$D61)</f>
        <v>0</v>
      </c>
      <c r="AC61" s="47">
        <f>SUMIFS('Portfolio Allocation'!Z$10:Z$109,'Portfolio Allocation'!$A$10:$A$109,'Graph Tables'!$D61)</f>
        <v>0</v>
      </c>
      <c r="AD61" s="47"/>
      <c r="AE61" s="49">
        <v>60</v>
      </c>
      <c r="AF61" t="str">
        <f t="shared" si="125"/>
        <v xml:space="preserve"> </v>
      </c>
      <c r="AG61" s="45">
        <f t="shared" si="96"/>
        <v>0</v>
      </c>
      <c r="AH61" s="47"/>
      <c r="AI61" s="269">
        <f t="shared" si="81"/>
        <v>1</v>
      </c>
      <c r="AJ61" s="269">
        <f>AI61+COUNTIF(AI$2:$AI61,AI61)-1</f>
        <v>60</v>
      </c>
      <c r="AK61" s="271" t="str">
        <f t="shared" si="2"/>
        <v>Dominica</v>
      </c>
      <c r="AL61" s="71">
        <f t="shared" si="82"/>
        <v>0</v>
      </c>
      <c r="AM61" s="45">
        <f t="shared" si="3"/>
        <v>0</v>
      </c>
      <c r="AN61" s="45">
        <f t="shared" si="4"/>
        <v>0</v>
      </c>
      <c r="AO61" s="45">
        <f t="shared" si="5"/>
        <v>0</v>
      </c>
      <c r="AP61" s="45">
        <f t="shared" si="6"/>
        <v>0</v>
      </c>
      <c r="AQ61" s="45">
        <f t="shared" si="7"/>
        <v>0</v>
      </c>
      <c r="AR61" s="45">
        <f t="shared" si="8"/>
        <v>0</v>
      </c>
      <c r="AS61" s="45">
        <f t="shared" si="9"/>
        <v>0</v>
      </c>
      <c r="AT61" s="45">
        <f t="shared" si="10"/>
        <v>0</v>
      </c>
      <c r="AU61" s="45">
        <f t="shared" si="11"/>
        <v>0</v>
      </c>
      <c r="AV61" s="45">
        <f t="shared" si="12"/>
        <v>0</v>
      </c>
      <c r="AW61" s="45">
        <f t="shared" si="13"/>
        <v>0</v>
      </c>
      <c r="AX61" s="45">
        <f t="shared" si="14"/>
        <v>0</v>
      </c>
      <c r="AY61" s="45">
        <f t="shared" si="15"/>
        <v>0</v>
      </c>
      <c r="AZ61" s="45">
        <f t="shared" si="16"/>
        <v>0</v>
      </c>
      <c r="BA61" s="45">
        <f t="shared" si="17"/>
        <v>0</v>
      </c>
      <c r="BB61" s="45">
        <f t="shared" si="18"/>
        <v>0</v>
      </c>
      <c r="BC61" s="45">
        <f t="shared" si="19"/>
        <v>0</v>
      </c>
      <c r="BD61" s="45">
        <f t="shared" si="20"/>
        <v>0</v>
      </c>
      <c r="BE61" s="45">
        <f t="shared" si="21"/>
        <v>0</v>
      </c>
      <c r="BF61" s="45">
        <f t="shared" si="22"/>
        <v>0</v>
      </c>
      <c r="BG61" s="45">
        <f t="shared" si="23"/>
        <v>0</v>
      </c>
      <c r="BH61" s="45">
        <f t="shared" si="24"/>
        <v>0</v>
      </c>
      <c r="BI61" s="45">
        <f t="shared" si="25"/>
        <v>0</v>
      </c>
      <c r="BJ61" s="45">
        <f t="shared" si="26"/>
        <v>0</v>
      </c>
      <c r="BK61" s="45"/>
      <c r="BL61" s="49">
        <v>60</v>
      </c>
      <c r="BM61">
        <f t="shared" si="126"/>
        <v>0</v>
      </c>
      <c r="BN61" s="45">
        <f t="shared" si="97"/>
        <v>0</v>
      </c>
      <c r="BO61" s="45">
        <f t="shared" si="101"/>
        <v>0</v>
      </c>
      <c r="BP61" s="45">
        <f t="shared" si="102"/>
        <v>0</v>
      </c>
      <c r="BQ61" s="45">
        <f t="shared" si="103"/>
        <v>0</v>
      </c>
      <c r="BR61" s="45">
        <f t="shared" si="104"/>
        <v>0</v>
      </c>
      <c r="BS61" s="45">
        <f t="shared" si="105"/>
        <v>0</v>
      </c>
      <c r="BT61" s="45">
        <f t="shared" si="106"/>
        <v>0</v>
      </c>
      <c r="BU61" s="45">
        <f t="shared" si="107"/>
        <v>0</v>
      </c>
      <c r="BV61" s="45">
        <f t="shared" si="108"/>
        <v>0</v>
      </c>
      <c r="BW61" s="45">
        <f t="shared" si="109"/>
        <v>0</v>
      </c>
      <c r="BX61" s="45">
        <f t="shared" si="110"/>
        <v>0</v>
      </c>
      <c r="BY61" s="45">
        <f t="shared" si="111"/>
        <v>0</v>
      </c>
      <c r="BZ61" s="45">
        <f t="shared" si="112"/>
        <v>0</v>
      </c>
      <c r="CA61" s="45">
        <f t="shared" si="113"/>
        <v>0</v>
      </c>
      <c r="CB61" s="45">
        <f t="shared" si="114"/>
        <v>0</v>
      </c>
      <c r="CC61" s="45">
        <f t="shared" si="115"/>
        <v>0</v>
      </c>
      <c r="CD61" s="45">
        <f t="shared" si="116"/>
        <v>0</v>
      </c>
      <c r="CE61" s="45">
        <f t="shared" si="117"/>
        <v>0</v>
      </c>
      <c r="CF61" s="45">
        <f t="shared" si="118"/>
        <v>0</v>
      </c>
      <c r="CG61" s="45">
        <f t="shared" si="119"/>
        <v>0</v>
      </c>
      <c r="CH61" s="45">
        <f t="shared" si="120"/>
        <v>0</v>
      </c>
      <c r="CI61" s="45">
        <f t="shared" si="121"/>
        <v>0</v>
      </c>
      <c r="CJ61" s="45">
        <f t="shared" si="122"/>
        <v>0</v>
      </c>
      <c r="CK61" s="45">
        <f t="shared" si="123"/>
        <v>0</v>
      </c>
      <c r="CL61" s="45">
        <f t="shared" si="124"/>
        <v>0</v>
      </c>
      <c r="CM61" s="45"/>
      <c r="CN61" s="274">
        <f t="shared" si="84"/>
        <v>0</v>
      </c>
      <c r="CO61" s="274">
        <v>60</v>
      </c>
      <c r="CP61" s="269">
        <f t="shared" si="85"/>
        <v>1</v>
      </c>
      <c r="CQ61" s="269">
        <f>CP61+COUNTIF($CP$2:CP61,CP61)-1</f>
        <v>60</v>
      </c>
      <c r="CR61" s="271" t="str">
        <f t="shared" si="51"/>
        <v>Dominica</v>
      </c>
      <c r="CS61" s="71">
        <f t="shared" si="86"/>
        <v>0</v>
      </c>
      <c r="CT61" s="45">
        <f t="shared" si="52"/>
        <v>0</v>
      </c>
      <c r="CU61" s="45">
        <f t="shared" si="53"/>
        <v>0</v>
      </c>
      <c r="CV61" s="45">
        <f t="shared" si="54"/>
        <v>0</v>
      </c>
      <c r="CW61" s="45">
        <f t="shared" si="55"/>
        <v>0</v>
      </c>
      <c r="CX61" s="45">
        <f t="shared" si="56"/>
        <v>0</v>
      </c>
      <c r="CY61" s="45">
        <f t="shared" si="57"/>
        <v>0</v>
      </c>
      <c r="CZ61" s="45">
        <f t="shared" si="58"/>
        <v>0</v>
      </c>
      <c r="DA61" s="45">
        <f t="shared" si="59"/>
        <v>0</v>
      </c>
      <c r="DB61" s="45">
        <f t="shared" si="60"/>
        <v>0</v>
      </c>
      <c r="DC61" s="45">
        <f t="shared" si="61"/>
        <v>0</v>
      </c>
      <c r="DD61" s="45">
        <f t="shared" si="62"/>
        <v>0</v>
      </c>
      <c r="DE61" s="45">
        <f t="shared" si="63"/>
        <v>0</v>
      </c>
      <c r="DF61" s="45">
        <f t="shared" si="64"/>
        <v>0</v>
      </c>
      <c r="DG61" s="45">
        <f t="shared" si="65"/>
        <v>0</v>
      </c>
      <c r="DH61" s="45">
        <f t="shared" si="66"/>
        <v>0</v>
      </c>
      <c r="DI61" s="45">
        <f t="shared" si="67"/>
        <v>0</v>
      </c>
      <c r="DJ61" s="45">
        <f t="shared" si="68"/>
        <v>0</v>
      </c>
      <c r="DK61" s="45">
        <f t="shared" si="69"/>
        <v>0</v>
      </c>
      <c r="DL61" s="45">
        <f t="shared" si="70"/>
        <v>0</v>
      </c>
      <c r="DM61" s="45">
        <f t="shared" si="71"/>
        <v>0</v>
      </c>
      <c r="DN61" s="45">
        <f t="shared" si="72"/>
        <v>0</v>
      </c>
      <c r="DO61" s="45">
        <f t="shared" si="73"/>
        <v>0</v>
      </c>
      <c r="DP61" s="45">
        <f t="shared" si="74"/>
        <v>0</v>
      </c>
      <c r="DQ61" s="45">
        <f t="shared" si="75"/>
        <v>0</v>
      </c>
    </row>
    <row r="62" spans="1:121">
      <c r="A62" s="269">
        <v>61</v>
      </c>
      <c r="B62" s="400">
        <f t="shared" si="78"/>
        <v>1</v>
      </c>
      <c r="C62" s="401">
        <f>B62+COUNTIF(B$2:$B62,B62)-1</f>
        <v>61</v>
      </c>
      <c r="D62" s="402" t="str">
        <f>Tables!AI62</f>
        <v>Dominican Republic</v>
      </c>
      <c r="E62" s="403">
        <f t="shared" si="79"/>
        <v>0</v>
      </c>
      <c r="F62" s="47">
        <f>SUMIFS('Portfolio Allocation'!C$10:C$109,'Portfolio Allocation'!$A$10:$A$109,'Graph Tables'!$D62)</f>
        <v>0</v>
      </c>
      <c r="G62" s="47">
        <f>SUMIFS('Portfolio Allocation'!D$10:D$109,'Portfolio Allocation'!$A$10:$A$109,'Graph Tables'!$D62)</f>
        <v>0</v>
      </c>
      <c r="H62" s="47">
        <f>SUMIFS('Portfolio Allocation'!E$10:E$109,'Portfolio Allocation'!$A$10:$A$109,'Graph Tables'!$D62)</f>
        <v>0</v>
      </c>
      <c r="I62" s="47">
        <f>SUMIFS('Portfolio Allocation'!F$10:F$109,'Portfolio Allocation'!$A$10:$A$109,'Graph Tables'!$D62)</f>
        <v>0</v>
      </c>
      <c r="J62" s="47">
        <f>SUMIFS('Portfolio Allocation'!G$10:G$109,'Portfolio Allocation'!$A$10:$A$109,'Graph Tables'!$D62)</f>
        <v>0</v>
      </c>
      <c r="K62" s="47">
        <f>SUMIFS('Portfolio Allocation'!H$10:H$109,'Portfolio Allocation'!$A$10:$A$109,'Graph Tables'!$D62)</f>
        <v>0</v>
      </c>
      <c r="L62" s="47">
        <f>SUMIFS('Portfolio Allocation'!I$10:I$109,'Portfolio Allocation'!$A$10:$A$109,'Graph Tables'!$D62)</f>
        <v>0</v>
      </c>
      <c r="M62" s="47">
        <f>SUMIFS('Portfolio Allocation'!J$10:J$109,'Portfolio Allocation'!$A$10:$A$109,'Graph Tables'!$D62)</f>
        <v>0</v>
      </c>
      <c r="N62" s="47">
        <f>SUMIFS('Portfolio Allocation'!K$10:K$109,'Portfolio Allocation'!$A$10:$A$109,'Graph Tables'!$D62)</f>
        <v>0</v>
      </c>
      <c r="O62" s="47">
        <f>SUMIFS('Portfolio Allocation'!L$10:L$109,'Portfolio Allocation'!$A$10:$A$109,'Graph Tables'!$D62)</f>
        <v>0</v>
      </c>
      <c r="P62" s="47">
        <f>SUMIFS('Portfolio Allocation'!M$10:M$109,'Portfolio Allocation'!$A$10:$A$109,'Graph Tables'!$D62)</f>
        <v>0</v>
      </c>
      <c r="Q62" s="47">
        <f>SUMIFS('Portfolio Allocation'!N$10:N$109,'Portfolio Allocation'!$A$10:$A$109,'Graph Tables'!$D62)</f>
        <v>0</v>
      </c>
      <c r="R62" s="47">
        <f>SUMIFS('Portfolio Allocation'!O$10:O$109,'Portfolio Allocation'!$A$10:$A$109,'Graph Tables'!$D62)</f>
        <v>0</v>
      </c>
      <c r="S62" s="47">
        <f>SUMIFS('Portfolio Allocation'!P$10:P$109,'Portfolio Allocation'!$A$10:$A$109,'Graph Tables'!$D62)</f>
        <v>0</v>
      </c>
      <c r="T62" s="47">
        <f>SUMIFS('Portfolio Allocation'!Q$10:Q$109,'Portfolio Allocation'!$A$10:$A$109,'Graph Tables'!$D62)</f>
        <v>0</v>
      </c>
      <c r="U62" s="47">
        <f>SUMIFS('Portfolio Allocation'!R$10:R$109,'Portfolio Allocation'!$A$10:$A$109,'Graph Tables'!$D62)</f>
        <v>0</v>
      </c>
      <c r="V62" s="47">
        <f>SUMIFS('Portfolio Allocation'!S$10:S$109,'Portfolio Allocation'!$A$10:$A$109,'Graph Tables'!$D62)</f>
        <v>0</v>
      </c>
      <c r="W62" s="47">
        <f>SUMIFS('Portfolio Allocation'!T$10:T$109,'Portfolio Allocation'!$A$10:$A$109,'Graph Tables'!$D62)</f>
        <v>0</v>
      </c>
      <c r="X62" s="47">
        <f>SUMIFS('Portfolio Allocation'!U$10:U$109,'Portfolio Allocation'!$A$10:$A$109,'Graph Tables'!$D62)</f>
        <v>0</v>
      </c>
      <c r="Y62" s="47">
        <f>SUMIFS('Portfolio Allocation'!V$10:V$109,'Portfolio Allocation'!$A$10:$A$109,'Graph Tables'!$D62)</f>
        <v>0</v>
      </c>
      <c r="Z62" s="47">
        <f>SUMIFS('Portfolio Allocation'!W$10:W$109,'Portfolio Allocation'!$A$10:$A$109,'Graph Tables'!$D62)</f>
        <v>0</v>
      </c>
      <c r="AA62" s="47">
        <f>SUMIFS('Portfolio Allocation'!X$10:X$109,'Portfolio Allocation'!$A$10:$A$109,'Graph Tables'!$D62)</f>
        <v>0</v>
      </c>
      <c r="AB62" s="47">
        <f>SUMIFS('Portfolio Allocation'!Y$10:Y$109,'Portfolio Allocation'!$A$10:$A$109,'Graph Tables'!$D62)</f>
        <v>0</v>
      </c>
      <c r="AC62" s="47">
        <f>SUMIFS('Portfolio Allocation'!Z$10:Z$109,'Portfolio Allocation'!$A$10:$A$109,'Graph Tables'!$D62)</f>
        <v>0</v>
      </c>
      <c r="AD62" s="47"/>
      <c r="AE62" s="49">
        <v>61</v>
      </c>
      <c r="AF62" t="str">
        <f t="shared" si="125"/>
        <v xml:space="preserve"> </v>
      </c>
      <c r="AG62" s="45">
        <f t="shared" si="96"/>
        <v>0</v>
      </c>
      <c r="AH62" s="47"/>
      <c r="AI62" s="269">
        <f t="shared" si="81"/>
        <v>1</v>
      </c>
      <c r="AJ62" s="269">
        <f>AI62+COUNTIF(AI$2:$AI62,AI62)-1</f>
        <v>61</v>
      </c>
      <c r="AK62" s="271" t="str">
        <f t="shared" si="2"/>
        <v>Dominican Republic</v>
      </c>
      <c r="AL62" s="71">
        <f t="shared" si="82"/>
        <v>0</v>
      </c>
      <c r="AM62" s="45">
        <f t="shared" si="3"/>
        <v>0</v>
      </c>
      <c r="AN62" s="45">
        <f t="shared" si="4"/>
        <v>0</v>
      </c>
      <c r="AO62" s="45">
        <f t="shared" si="5"/>
        <v>0</v>
      </c>
      <c r="AP62" s="45">
        <f t="shared" si="6"/>
        <v>0</v>
      </c>
      <c r="AQ62" s="45">
        <f t="shared" si="7"/>
        <v>0</v>
      </c>
      <c r="AR62" s="45">
        <f t="shared" si="8"/>
        <v>0</v>
      </c>
      <c r="AS62" s="45">
        <f t="shared" si="9"/>
        <v>0</v>
      </c>
      <c r="AT62" s="45">
        <f t="shared" si="10"/>
        <v>0</v>
      </c>
      <c r="AU62" s="45">
        <f t="shared" si="11"/>
        <v>0</v>
      </c>
      <c r="AV62" s="45">
        <f t="shared" si="12"/>
        <v>0</v>
      </c>
      <c r="AW62" s="45">
        <f t="shared" si="13"/>
        <v>0</v>
      </c>
      <c r="AX62" s="45">
        <f t="shared" si="14"/>
        <v>0</v>
      </c>
      <c r="AY62" s="45">
        <f t="shared" si="15"/>
        <v>0</v>
      </c>
      <c r="AZ62" s="45">
        <f t="shared" si="16"/>
        <v>0</v>
      </c>
      <c r="BA62" s="45">
        <f t="shared" si="17"/>
        <v>0</v>
      </c>
      <c r="BB62" s="45">
        <f t="shared" si="18"/>
        <v>0</v>
      </c>
      <c r="BC62" s="45">
        <f t="shared" si="19"/>
        <v>0</v>
      </c>
      <c r="BD62" s="45">
        <f t="shared" si="20"/>
        <v>0</v>
      </c>
      <c r="BE62" s="45">
        <f t="shared" si="21"/>
        <v>0</v>
      </c>
      <c r="BF62" s="45">
        <f t="shared" si="22"/>
        <v>0</v>
      </c>
      <c r="BG62" s="45">
        <f t="shared" si="23"/>
        <v>0</v>
      </c>
      <c r="BH62" s="45">
        <f t="shared" si="24"/>
        <v>0</v>
      </c>
      <c r="BI62" s="45">
        <f t="shared" si="25"/>
        <v>0</v>
      </c>
      <c r="BJ62" s="45">
        <f t="shared" si="26"/>
        <v>0</v>
      </c>
      <c r="BK62" s="45"/>
      <c r="BL62" s="49">
        <v>61</v>
      </c>
      <c r="BM62">
        <f t="shared" si="126"/>
        <v>0</v>
      </c>
      <c r="BN62" s="45">
        <f t="shared" si="97"/>
        <v>0</v>
      </c>
      <c r="BO62" s="45">
        <f t="shared" si="101"/>
        <v>0</v>
      </c>
      <c r="BP62" s="45">
        <f t="shared" si="102"/>
        <v>0</v>
      </c>
      <c r="BQ62" s="45">
        <f t="shared" si="103"/>
        <v>0</v>
      </c>
      <c r="BR62" s="45">
        <f t="shared" si="104"/>
        <v>0</v>
      </c>
      <c r="BS62" s="45">
        <f t="shared" si="105"/>
        <v>0</v>
      </c>
      <c r="BT62" s="45">
        <f t="shared" si="106"/>
        <v>0</v>
      </c>
      <c r="BU62" s="45">
        <f t="shared" si="107"/>
        <v>0</v>
      </c>
      <c r="BV62" s="45">
        <f t="shared" si="108"/>
        <v>0</v>
      </c>
      <c r="BW62" s="45">
        <f t="shared" si="109"/>
        <v>0</v>
      </c>
      <c r="BX62" s="45">
        <f t="shared" si="110"/>
        <v>0</v>
      </c>
      <c r="BY62" s="45">
        <f t="shared" si="111"/>
        <v>0</v>
      </c>
      <c r="BZ62" s="45">
        <f t="shared" si="112"/>
        <v>0</v>
      </c>
      <c r="CA62" s="45">
        <f t="shared" si="113"/>
        <v>0</v>
      </c>
      <c r="CB62" s="45">
        <f t="shared" si="114"/>
        <v>0</v>
      </c>
      <c r="CC62" s="45">
        <f t="shared" si="115"/>
        <v>0</v>
      </c>
      <c r="CD62" s="45">
        <f t="shared" si="116"/>
        <v>0</v>
      </c>
      <c r="CE62" s="45">
        <f t="shared" si="117"/>
        <v>0</v>
      </c>
      <c r="CF62" s="45">
        <f t="shared" si="118"/>
        <v>0</v>
      </c>
      <c r="CG62" s="45">
        <f t="shared" si="119"/>
        <v>0</v>
      </c>
      <c r="CH62" s="45">
        <f t="shared" si="120"/>
        <v>0</v>
      </c>
      <c r="CI62" s="45">
        <f t="shared" si="121"/>
        <v>0</v>
      </c>
      <c r="CJ62" s="45">
        <f t="shared" si="122"/>
        <v>0</v>
      </c>
      <c r="CK62" s="45">
        <f t="shared" si="123"/>
        <v>0</v>
      </c>
      <c r="CL62" s="45">
        <f t="shared" si="124"/>
        <v>0</v>
      </c>
      <c r="CM62" s="45"/>
      <c r="CN62" s="274">
        <f t="shared" si="84"/>
        <v>0</v>
      </c>
      <c r="CO62" s="274">
        <v>61</v>
      </c>
      <c r="CP62" s="269">
        <f t="shared" si="85"/>
        <v>1</v>
      </c>
      <c r="CQ62" s="269">
        <f>CP62+COUNTIF($CP$2:CP62,CP62)-1</f>
        <v>61</v>
      </c>
      <c r="CR62" s="271" t="str">
        <f t="shared" si="51"/>
        <v>Dominican Republic</v>
      </c>
      <c r="CS62" s="71">
        <f t="shared" si="86"/>
        <v>0</v>
      </c>
      <c r="CT62" s="45">
        <f t="shared" si="52"/>
        <v>0</v>
      </c>
      <c r="CU62" s="45">
        <f t="shared" si="53"/>
        <v>0</v>
      </c>
      <c r="CV62" s="45">
        <f t="shared" si="54"/>
        <v>0</v>
      </c>
      <c r="CW62" s="45">
        <f t="shared" si="55"/>
        <v>0</v>
      </c>
      <c r="CX62" s="45">
        <f t="shared" si="56"/>
        <v>0</v>
      </c>
      <c r="CY62" s="45">
        <f t="shared" si="57"/>
        <v>0</v>
      </c>
      <c r="CZ62" s="45">
        <f t="shared" si="58"/>
        <v>0</v>
      </c>
      <c r="DA62" s="45">
        <f t="shared" si="59"/>
        <v>0</v>
      </c>
      <c r="DB62" s="45">
        <f t="shared" si="60"/>
        <v>0</v>
      </c>
      <c r="DC62" s="45">
        <f t="shared" si="61"/>
        <v>0</v>
      </c>
      <c r="DD62" s="45">
        <f t="shared" si="62"/>
        <v>0</v>
      </c>
      <c r="DE62" s="45">
        <f t="shared" si="63"/>
        <v>0</v>
      </c>
      <c r="DF62" s="45">
        <f t="shared" si="64"/>
        <v>0</v>
      </c>
      <c r="DG62" s="45">
        <f t="shared" si="65"/>
        <v>0</v>
      </c>
      <c r="DH62" s="45">
        <f t="shared" si="66"/>
        <v>0</v>
      </c>
      <c r="DI62" s="45">
        <f t="shared" si="67"/>
        <v>0</v>
      </c>
      <c r="DJ62" s="45">
        <f t="shared" si="68"/>
        <v>0</v>
      </c>
      <c r="DK62" s="45">
        <f t="shared" si="69"/>
        <v>0</v>
      </c>
      <c r="DL62" s="45">
        <f t="shared" si="70"/>
        <v>0</v>
      </c>
      <c r="DM62" s="45">
        <f t="shared" si="71"/>
        <v>0</v>
      </c>
      <c r="DN62" s="45">
        <f t="shared" si="72"/>
        <v>0</v>
      </c>
      <c r="DO62" s="45">
        <f t="shared" si="73"/>
        <v>0</v>
      </c>
      <c r="DP62" s="45">
        <f t="shared" si="74"/>
        <v>0</v>
      </c>
      <c r="DQ62" s="45">
        <f t="shared" si="75"/>
        <v>0</v>
      </c>
    </row>
    <row r="63" spans="1:121">
      <c r="A63" s="269">
        <v>62</v>
      </c>
      <c r="B63" s="400">
        <f t="shared" si="78"/>
        <v>1</v>
      </c>
      <c r="C63" s="401">
        <f>B63+COUNTIF(B$2:$B63,B63)-1</f>
        <v>62</v>
      </c>
      <c r="D63" s="402" t="str">
        <f>Tables!AI63</f>
        <v>Ecuador</v>
      </c>
      <c r="E63" s="403">
        <f t="shared" si="79"/>
        <v>0</v>
      </c>
      <c r="F63" s="47">
        <f>SUMIFS('Portfolio Allocation'!C$10:C$109,'Portfolio Allocation'!$A$10:$A$109,'Graph Tables'!$D63)</f>
        <v>0</v>
      </c>
      <c r="G63" s="47">
        <f>SUMIFS('Portfolio Allocation'!D$10:D$109,'Portfolio Allocation'!$A$10:$A$109,'Graph Tables'!$D63)</f>
        <v>0</v>
      </c>
      <c r="H63" s="47">
        <f>SUMIFS('Portfolio Allocation'!E$10:E$109,'Portfolio Allocation'!$A$10:$A$109,'Graph Tables'!$D63)</f>
        <v>0</v>
      </c>
      <c r="I63" s="47">
        <f>SUMIFS('Portfolio Allocation'!F$10:F$109,'Portfolio Allocation'!$A$10:$A$109,'Graph Tables'!$D63)</f>
        <v>0</v>
      </c>
      <c r="J63" s="47">
        <f>SUMIFS('Portfolio Allocation'!G$10:G$109,'Portfolio Allocation'!$A$10:$A$109,'Graph Tables'!$D63)</f>
        <v>0</v>
      </c>
      <c r="K63" s="47">
        <f>SUMIFS('Portfolio Allocation'!H$10:H$109,'Portfolio Allocation'!$A$10:$A$109,'Graph Tables'!$D63)</f>
        <v>0</v>
      </c>
      <c r="L63" s="47">
        <f>SUMIFS('Portfolio Allocation'!I$10:I$109,'Portfolio Allocation'!$A$10:$A$109,'Graph Tables'!$D63)</f>
        <v>0</v>
      </c>
      <c r="M63" s="47">
        <f>SUMIFS('Portfolio Allocation'!J$10:J$109,'Portfolio Allocation'!$A$10:$A$109,'Graph Tables'!$D63)</f>
        <v>0</v>
      </c>
      <c r="N63" s="47">
        <f>SUMIFS('Portfolio Allocation'!K$10:K$109,'Portfolio Allocation'!$A$10:$A$109,'Graph Tables'!$D63)</f>
        <v>0</v>
      </c>
      <c r="O63" s="47">
        <f>SUMIFS('Portfolio Allocation'!L$10:L$109,'Portfolio Allocation'!$A$10:$A$109,'Graph Tables'!$D63)</f>
        <v>0</v>
      </c>
      <c r="P63" s="47">
        <f>SUMIFS('Portfolio Allocation'!M$10:M$109,'Portfolio Allocation'!$A$10:$A$109,'Graph Tables'!$D63)</f>
        <v>0</v>
      </c>
      <c r="Q63" s="47">
        <f>SUMIFS('Portfolio Allocation'!N$10:N$109,'Portfolio Allocation'!$A$10:$A$109,'Graph Tables'!$D63)</f>
        <v>0</v>
      </c>
      <c r="R63" s="47">
        <f>SUMIFS('Portfolio Allocation'!O$10:O$109,'Portfolio Allocation'!$A$10:$A$109,'Graph Tables'!$D63)</f>
        <v>0</v>
      </c>
      <c r="S63" s="47">
        <f>SUMIFS('Portfolio Allocation'!P$10:P$109,'Portfolio Allocation'!$A$10:$A$109,'Graph Tables'!$D63)</f>
        <v>0</v>
      </c>
      <c r="T63" s="47">
        <f>SUMIFS('Portfolio Allocation'!Q$10:Q$109,'Portfolio Allocation'!$A$10:$A$109,'Graph Tables'!$D63)</f>
        <v>0</v>
      </c>
      <c r="U63" s="47">
        <f>SUMIFS('Portfolio Allocation'!R$10:R$109,'Portfolio Allocation'!$A$10:$A$109,'Graph Tables'!$D63)</f>
        <v>0</v>
      </c>
      <c r="V63" s="47">
        <f>SUMIFS('Portfolio Allocation'!S$10:S$109,'Portfolio Allocation'!$A$10:$A$109,'Graph Tables'!$D63)</f>
        <v>0</v>
      </c>
      <c r="W63" s="47">
        <f>SUMIFS('Portfolio Allocation'!T$10:T$109,'Portfolio Allocation'!$A$10:$A$109,'Graph Tables'!$D63)</f>
        <v>0</v>
      </c>
      <c r="X63" s="47">
        <f>SUMIFS('Portfolio Allocation'!U$10:U$109,'Portfolio Allocation'!$A$10:$A$109,'Graph Tables'!$D63)</f>
        <v>0</v>
      </c>
      <c r="Y63" s="47">
        <f>SUMIFS('Portfolio Allocation'!V$10:V$109,'Portfolio Allocation'!$A$10:$A$109,'Graph Tables'!$D63)</f>
        <v>0</v>
      </c>
      <c r="Z63" s="47">
        <f>SUMIFS('Portfolio Allocation'!W$10:W$109,'Portfolio Allocation'!$A$10:$A$109,'Graph Tables'!$D63)</f>
        <v>0</v>
      </c>
      <c r="AA63" s="47">
        <f>SUMIFS('Portfolio Allocation'!X$10:X$109,'Portfolio Allocation'!$A$10:$A$109,'Graph Tables'!$D63)</f>
        <v>0</v>
      </c>
      <c r="AB63" s="47">
        <f>SUMIFS('Portfolio Allocation'!Y$10:Y$109,'Portfolio Allocation'!$A$10:$A$109,'Graph Tables'!$D63)</f>
        <v>0</v>
      </c>
      <c r="AC63" s="47">
        <f>SUMIFS('Portfolio Allocation'!Z$10:Z$109,'Portfolio Allocation'!$A$10:$A$109,'Graph Tables'!$D63)</f>
        <v>0</v>
      </c>
      <c r="AD63" s="47"/>
      <c r="AE63" s="49">
        <v>62</v>
      </c>
      <c r="AF63" t="str">
        <f t="shared" si="125"/>
        <v xml:space="preserve"> </v>
      </c>
      <c r="AG63" s="45">
        <f t="shared" si="96"/>
        <v>0</v>
      </c>
      <c r="AH63" s="47"/>
      <c r="AI63" s="269">
        <f t="shared" si="81"/>
        <v>1</v>
      </c>
      <c r="AJ63" s="269">
        <f>AI63+COUNTIF(AI$2:$AI63,AI63)-1</f>
        <v>62</v>
      </c>
      <c r="AK63" s="271" t="str">
        <f t="shared" si="2"/>
        <v>Ecuador</v>
      </c>
      <c r="AL63" s="71">
        <f t="shared" si="82"/>
        <v>0</v>
      </c>
      <c r="AM63" s="45">
        <f t="shared" si="3"/>
        <v>0</v>
      </c>
      <c r="AN63" s="45">
        <f t="shared" si="4"/>
        <v>0</v>
      </c>
      <c r="AO63" s="45">
        <f t="shared" si="5"/>
        <v>0</v>
      </c>
      <c r="AP63" s="45">
        <f t="shared" si="6"/>
        <v>0</v>
      </c>
      <c r="AQ63" s="45">
        <f t="shared" si="7"/>
        <v>0</v>
      </c>
      <c r="AR63" s="45">
        <f t="shared" si="8"/>
        <v>0</v>
      </c>
      <c r="AS63" s="45">
        <f t="shared" si="9"/>
        <v>0</v>
      </c>
      <c r="AT63" s="45">
        <f t="shared" si="10"/>
        <v>0</v>
      </c>
      <c r="AU63" s="45">
        <f t="shared" si="11"/>
        <v>0</v>
      </c>
      <c r="AV63" s="45">
        <f t="shared" si="12"/>
        <v>0</v>
      </c>
      <c r="AW63" s="45">
        <f t="shared" si="13"/>
        <v>0</v>
      </c>
      <c r="AX63" s="45">
        <f t="shared" si="14"/>
        <v>0</v>
      </c>
      <c r="AY63" s="45">
        <f t="shared" si="15"/>
        <v>0</v>
      </c>
      <c r="AZ63" s="45">
        <f t="shared" si="16"/>
        <v>0</v>
      </c>
      <c r="BA63" s="45">
        <f t="shared" si="17"/>
        <v>0</v>
      </c>
      <c r="BB63" s="45">
        <f t="shared" si="18"/>
        <v>0</v>
      </c>
      <c r="BC63" s="45">
        <f t="shared" si="19"/>
        <v>0</v>
      </c>
      <c r="BD63" s="45">
        <f t="shared" si="20"/>
        <v>0</v>
      </c>
      <c r="BE63" s="45">
        <f t="shared" si="21"/>
        <v>0</v>
      </c>
      <c r="BF63" s="45">
        <f t="shared" si="22"/>
        <v>0</v>
      </c>
      <c r="BG63" s="45">
        <f t="shared" si="23"/>
        <v>0</v>
      </c>
      <c r="BH63" s="45">
        <f t="shared" si="24"/>
        <v>0</v>
      </c>
      <c r="BI63" s="45">
        <f t="shared" si="25"/>
        <v>0</v>
      </c>
      <c r="BJ63" s="45">
        <f t="shared" si="26"/>
        <v>0</v>
      </c>
      <c r="BK63" s="45"/>
      <c r="BL63" s="49">
        <v>62</v>
      </c>
      <c r="BM63">
        <f t="shared" si="126"/>
        <v>0</v>
      </c>
      <c r="BN63" s="45">
        <f t="shared" si="97"/>
        <v>0</v>
      </c>
      <c r="BO63" s="45">
        <f t="shared" si="101"/>
        <v>0</v>
      </c>
      <c r="BP63" s="45">
        <f t="shared" si="102"/>
        <v>0</v>
      </c>
      <c r="BQ63" s="45">
        <f t="shared" si="103"/>
        <v>0</v>
      </c>
      <c r="BR63" s="45">
        <f t="shared" si="104"/>
        <v>0</v>
      </c>
      <c r="BS63" s="45">
        <f t="shared" si="105"/>
        <v>0</v>
      </c>
      <c r="BT63" s="45">
        <f t="shared" si="106"/>
        <v>0</v>
      </c>
      <c r="BU63" s="45">
        <f t="shared" si="107"/>
        <v>0</v>
      </c>
      <c r="BV63" s="45">
        <f t="shared" si="108"/>
        <v>0</v>
      </c>
      <c r="BW63" s="45">
        <f t="shared" si="109"/>
        <v>0</v>
      </c>
      <c r="BX63" s="45">
        <f t="shared" si="110"/>
        <v>0</v>
      </c>
      <c r="BY63" s="45">
        <f t="shared" si="111"/>
        <v>0</v>
      </c>
      <c r="BZ63" s="45">
        <f t="shared" si="112"/>
        <v>0</v>
      </c>
      <c r="CA63" s="45">
        <f t="shared" si="113"/>
        <v>0</v>
      </c>
      <c r="CB63" s="45">
        <f t="shared" si="114"/>
        <v>0</v>
      </c>
      <c r="CC63" s="45">
        <f t="shared" si="115"/>
        <v>0</v>
      </c>
      <c r="CD63" s="45">
        <f t="shared" si="116"/>
        <v>0</v>
      </c>
      <c r="CE63" s="45">
        <f t="shared" si="117"/>
        <v>0</v>
      </c>
      <c r="CF63" s="45">
        <f t="shared" si="118"/>
        <v>0</v>
      </c>
      <c r="CG63" s="45">
        <f t="shared" si="119"/>
        <v>0</v>
      </c>
      <c r="CH63" s="45">
        <f t="shared" si="120"/>
        <v>0</v>
      </c>
      <c r="CI63" s="45">
        <f t="shared" si="121"/>
        <v>0</v>
      </c>
      <c r="CJ63" s="45">
        <f t="shared" si="122"/>
        <v>0</v>
      </c>
      <c r="CK63" s="45">
        <f t="shared" si="123"/>
        <v>0</v>
      </c>
      <c r="CL63" s="45">
        <f t="shared" si="124"/>
        <v>0</v>
      </c>
      <c r="CM63" s="45"/>
      <c r="CN63" s="274">
        <f t="shared" si="84"/>
        <v>0</v>
      </c>
      <c r="CO63" s="274">
        <v>62</v>
      </c>
      <c r="CP63" s="269">
        <f t="shared" si="85"/>
        <v>1</v>
      </c>
      <c r="CQ63" s="269">
        <f>CP63+COUNTIF($CP$2:CP63,CP63)-1</f>
        <v>62</v>
      </c>
      <c r="CR63" s="271" t="str">
        <f t="shared" si="51"/>
        <v>Ecuador</v>
      </c>
      <c r="CS63" s="71">
        <f t="shared" si="86"/>
        <v>0</v>
      </c>
      <c r="CT63" s="45">
        <f t="shared" si="52"/>
        <v>0</v>
      </c>
      <c r="CU63" s="45">
        <f t="shared" si="53"/>
        <v>0</v>
      </c>
      <c r="CV63" s="45">
        <f t="shared" si="54"/>
        <v>0</v>
      </c>
      <c r="CW63" s="45">
        <f t="shared" si="55"/>
        <v>0</v>
      </c>
      <c r="CX63" s="45">
        <f t="shared" si="56"/>
        <v>0</v>
      </c>
      <c r="CY63" s="45">
        <f t="shared" si="57"/>
        <v>0</v>
      </c>
      <c r="CZ63" s="45">
        <f t="shared" si="58"/>
        <v>0</v>
      </c>
      <c r="DA63" s="45">
        <f t="shared" si="59"/>
        <v>0</v>
      </c>
      <c r="DB63" s="45">
        <f t="shared" si="60"/>
        <v>0</v>
      </c>
      <c r="DC63" s="45">
        <f t="shared" si="61"/>
        <v>0</v>
      </c>
      <c r="DD63" s="45">
        <f t="shared" si="62"/>
        <v>0</v>
      </c>
      <c r="DE63" s="45">
        <f t="shared" si="63"/>
        <v>0</v>
      </c>
      <c r="DF63" s="45">
        <f t="shared" si="64"/>
        <v>0</v>
      </c>
      <c r="DG63" s="45">
        <f t="shared" si="65"/>
        <v>0</v>
      </c>
      <c r="DH63" s="45">
        <f t="shared" si="66"/>
        <v>0</v>
      </c>
      <c r="DI63" s="45">
        <f t="shared" si="67"/>
        <v>0</v>
      </c>
      <c r="DJ63" s="45">
        <f t="shared" si="68"/>
        <v>0</v>
      </c>
      <c r="DK63" s="45">
        <f t="shared" si="69"/>
        <v>0</v>
      </c>
      <c r="DL63" s="45">
        <f t="shared" si="70"/>
        <v>0</v>
      </c>
      <c r="DM63" s="45">
        <f t="shared" si="71"/>
        <v>0</v>
      </c>
      <c r="DN63" s="45">
        <f t="shared" si="72"/>
        <v>0</v>
      </c>
      <c r="DO63" s="45">
        <f t="shared" si="73"/>
        <v>0</v>
      </c>
      <c r="DP63" s="45">
        <f t="shared" si="74"/>
        <v>0</v>
      </c>
      <c r="DQ63" s="45">
        <f t="shared" si="75"/>
        <v>0</v>
      </c>
    </row>
    <row r="64" spans="1:121">
      <c r="A64" s="269">
        <v>63</v>
      </c>
      <c r="B64" s="400">
        <f t="shared" si="78"/>
        <v>1</v>
      </c>
      <c r="C64" s="401">
        <f>B64+COUNTIF(B$2:$B64,B64)-1</f>
        <v>63</v>
      </c>
      <c r="D64" s="402" t="str">
        <f>Tables!AI64</f>
        <v>Egypt</v>
      </c>
      <c r="E64" s="403">
        <f t="shared" si="79"/>
        <v>0</v>
      </c>
      <c r="F64" s="47">
        <f>SUMIFS('Portfolio Allocation'!C$10:C$109,'Portfolio Allocation'!$A$10:$A$109,'Graph Tables'!$D64)</f>
        <v>0</v>
      </c>
      <c r="G64" s="47">
        <f>SUMIFS('Portfolio Allocation'!D$10:D$109,'Portfolio Allocation'!$A$10:$A$109,'Graph Tables'!$D64)</f>
        <v>0</v>
      </c>
      <c r="H64" s="47">
        <f>SUMIFS('Portfolio Allocation'!E$10:E$109,'Portfolio Allocation'!$A$10:$A$109,'Graph Tables'!$D64)</f>
        <v>0</v>
      </c>
      <c r="I64" s="47">
        <f>SUMIFS('Portfolio Allocation'!F$10:F$109,'Portfolio Allocation'!$A$10:$A$109,'Graph Tables'!$D64)</f>
        <v>0</v>
      </c>
      <c r="J64" s="47">
        <f>SUMIFS('Portfolio Allocation'!G$10:G$109,'Portfolio Allocation'!$A$10:$A$109,'Graph Tables'!$D64)</f>
        <v>0</v>
      </c>
      <c r="K64" s="47">
        <f>SUMIFS('Portfolio Allocation'!H$10:H$109,'Portfolio Allocation'!$A$10:$A$109,'Graph Tables'!$D64)</f>
        <v>0</v>
      </c>
      <c r="L64" s="47">
        <f>SUMIFS('Portfolio Allocation'!I$10:I$109,'Portfolio Allocation'!$A$10:$A$109,'Graph Tables'!$D64)</f>
        <v>0</v>
      </c>
      <c r="M64" s="47">
        <f>SUMIFS('Portfolio Allocation'!J$10:J$109,'Portfolio Allocation'!$A$10:$A$109,'Graph Tables'!$D64)</f>
        <v>0</v>
      </c>
      <c r="N64" s="47">
        <f>SUMIFS('Portfolio Allocation'!K$10:K$109,'Portfolio Allocation'!$A$10:$A$109,'Graph Tables'!$D64)</f>
        <v>0</v>
      </c>
      <c r="O64" s="47">
        <f>SUMIFS('Portfolio Allocation'!L$10:L$109,'Portfolio Allocation'!$A$10:$A$109,'Graph Tables'!$D64)</f>
        <v>0</v>
      </c>
      <c r="P64" s="47">
        <f>SUMIFS('Portfolio Allocation'!M$10:M$109,'Portfolio Allocation'!$A$10:$A$109,'Graph Tables'!$D64)</f>
        <v>0</v>
      </c>
      <c r="Q64" s="47">
        <f>SUMIFS('Portfolio Allocation'!N$10:N$109,'Portfolio Allocation'!$A$10:$A$109,'Graph Tables'!$D64)</f>
        <v>0</v>
      </c>
      <c r="R64" s="47">
        <f>SUMIFS('Portfolio Allocation'!O$10:O$109,'Portfolio Allocation'!$A$10:$A$109,'Graph Tables'!$D64)</f>
        <v>0</v>
      </c>
      <c r="S64" s="47">
        <f>SUMIFS('Portfolio Allocation'!P$10:P$109,'Portfolio Allocation'!$A$10:$A$109,'Graph Tables'!$D64)</f>
        <v>0</v>
      </c>
      <c r="T64" s="47">
        <f>SUMIFS('Portfolio Allocation'!Q$10:Q$109,'Portfolio Allocation'!$A$10:$A$109,'Graph Tables'!$D64)</f>
        <v>0</v>
      </c>
      <c r="U64" s="47">
        <f>SUMIFS('Portfolio Allocation'!R$10:R$109,'Portfolio Allocation'!$A$10:$A$109,'Graph Tables'!$D64)</f>
        <v>0</v>
      </c>
      <c r="V64" s="47">
        <f>SUMIFS('Portfolio Allocation'!S$10:S$109,'Portfolio Allocation'!$A$10:$A$109,'Graph Tables'!$D64)</f>
        <v>0</v>
      </c>
      <c r="W64" s="47">
        <f>SUMIFS('Portfolio Allocation'!T$10:T$109,'Portfolio Allocation'!$A$10:$A$109,'Graph Tables'!$D64)</f>
        <v>0</v>
      </c>
      <c r="X64" s="47">
        <f>SUMIFS('Portfolio Allocation'!U$10:U$109,'Portfolio Allocation'!$A$10:$A$109,'Graph Tables'!$D64)</f>
        <v>0</v>
      </c>
      <c r="Y64" s="47">
        <f>SUMIFS('Portfolio Allocation'!V$10:V$109,'Portfolio Allocation'!$A$10:$A$109,'Graph Tables'!$D64)</f>
        <v>0</v>
      </c>
      <c r="Z64" s="47">
        <f>SUMIFS('Portfolio Allocation'!W$10:W$109,'Portfolio Allocation'!$A$10:$A$109,'Graph Tables'!$D64)</f>
        <v>0</v>
      </c>
      <c r="AA64" s="47">
        <f>SUMIFS('Portfolio Allocation'!X$10:X$109,'Portfolio Allocation'!$A$10:$A$109,'Graph Tables'!$D64)</f>
        <v>0</v>
      </c>
      <c r="AB64" s="47">
        <f>SUMIFS('Portfolio Allocation'!Y$10:Y$109,'Portfolio Allocation'!$A$10:$A$109,'Graph Tables'!$D64)</f>
        <v>0</v>
      </c>
      <c r="AC64" s="47">
        <f>SUMIFS('Portfolio Allocation'!Z$10:Z$109,'Portfolio Allocation'!$A$10:$A$109,'Graph Tables'!$D64)</f>
        <v>0</v>
      </c>
      <c r="AD64" s="47"/>
      <c r="AE64" s="49">
        <v>63</v>
      </c>
      <c r="AF64" t="str">
        <f t="shared" si="125"/>
        <v xml:space="preserve"> </v>
      </c>
      <c r="AG64" s="45">
        <f t="shared" si="96"/>
        <v>0</v>
      </c>
      <c r="AH64" s="47"/>
      <c r="AI64" s="269">
        <f t="shared" si="81"/>
        <v>1</v>
      </c>
      <c r="AJ64" s="269">
        <f>AI64+COUNTIF(AI$2:$AI64,AI64)-1</f>
        <v>63</v>
      </c>
      <c r="AK64" s="271" t="str">
        <f t="shared" si="2"/>
        <v>Egypt</v>
      </c>
      <c r="AL64" s="71">
        <f t="shared" si="82"/>
        <v>0</v>
      </c>
      <c r="AM64" s="45">
        <f t="shared" si="3"/>
        <v>0</v>
      </c>
      <c r="AN64" s="45">
        <f t="shared" si="4"/>
        <v>0</v>
      </c>
      <c r="AO64" s="45">
        <f t="shared" si="5"/>
        <v>0</v>
      </c>
      <c r="AP64" s="45">
        <f t="shared" si="6"/>
        <v>0</v>
      </c>
      <c r="AQ64" s="45">
        <f t="shared" si="7"/>
        <v>0</v>
      </c>
      <c r="AR64" s="45">
        <f t="shared" si="8"/>
        <v>0</v>
      </c>
      <c r="AS64" s="45">
        <f t="shared" si="9"/>
        <v>0</v>
      </c>
      <c r="AT64" s="45">
        <f t="shared" si="10"/>
        <v>0</v>
      </c>
      <c r="AU64" s="45">
        <f t="shared" si="11"/>
        <v>0</v>
      </c>
      <c r="AV64" s="45">
        <f t="shared" si="12"/>
        <v>0</v>
      </c>
      <c r="AW64" s="45">
        <f t="shared" si="13"/>
        <v>0</v>
      </c>
      <c r="AX64" s="45">
        <f t="shared" si="14"/>
        <v>0</v>
      </c>
      <c r="AY64" s="45">
        <f t="shared" si="15"/>
        <v>0</v>
      </c>
      <c r="AZ64" s="45">
        <f t="shared" si="16"/>
        <v>0</v>
      </c>
      <c r="BA64" s="45">
        <f t="shared" si="17"/>
        <v>0</v>
      </c>
      <c r="BB64" s="45">
        <f t="shared" si="18"/>
        <v>0</v>
      </c>
      <c r="BC64" s="45">
        <f t="shared" si="19"/>
        <v>0</v>
      </c>
      <c r="BD64" s="45">
        <f t="shared" si="20"/>
        <v>0</v>
      </c>
      <c r="BE64" s="45">
        <f t="shared" si="21"/>
        <v>0</v>
      </c>
      <c r="BF64" s="45">
        <f t="shared" si="22"/>
        <v>0</v>
      </c>
      <c r="BG64" s="45">
        <f t="shared" si="23"/>
        <v>0</v>
      </c>
      <c r="BH64" s="45">
        <f t="shared" si="24"/>
        <v>0</v>
      </c>
      <c r="BI64" s="45">
        <f t="shared" si="25"/>
        <v>0</v>
      </c>
      <c r="BJ64" s="45">
        <f t="shared" si="26"/>
        <v>0</v>
      </c>
      <c r="BK64" s="45"/>
      <c r="BL64" s="49">
        <v>63</v>
      </c>
      <c r="BM64">
        <f t="shared" si="126"/>
        <v>0</v>
      </c>
      <c r="BN64" s="45">
        <f t="shared" si="97"/>
        <v>0</v>
      </c>
      <c r="BO64" s="45">
        <f t="shared" si="101"/>
        <v>0</v>
      </c>
      <c r="BP64" s="45">
        <f t="shared" si="102"/>
        <v>0</v>
      </c>
      <c r="BQ64" s="45">
        <f t="shared" si="103"/>
        <v>0</v>
      </c>
      <c r="BR64" s="45">
        <f t="shared" si="104"/>
        <v>0</v>
      </c>
      <c r="BS64" s="45">
        <f t="shared" si="105"/>
        <v>0</v>
      </c>
      <c r="BT64" s="45">
        <f t="shared" si="106"/>
        <v>0</v>
      </c>
      <c r="BU64" s="45">
        <f t="shared" si="107"/>
        <v>0</v>
      </c>
      <c r="BV64" s="45">
        <f t="shared" si="108"/>
        <v>0</v>
      </c>
      <c r="BW64" s="45">
        <f t="shared" si="109"/>
        <v>0</v>
      </c>
      <c r="BX64" s="45">
        <f t="shared" si="110"/>
        <v>0</v>
      </c>
      <c r="BY64" s="45">
        <f t="shared" si="111"/>
        <v>0</v>
      </c>
      <c r="BZ64" s="45">
        <f t="shared" si="112"/>
        <v>0</v>
      </c>
      <c r="CA64" s="45">
        <f t="shared" si="113"/>
        <v>0</v>
      </c>
      <c r="CB64" s="45">
        <f t="shared" si="114"/>
        <v>0</v>
      </c>
      <c r="CC64" s="45">
        <f t="shared" si="115"/>
        <v>0</v>
      </c>
      <c r="CD64" s="45">
        <f t="shared" si="116"/>
        <v>0</v>
      </c>
      <c r="CE64" s="45">
        <f t="shared" si="117"/>
        <v>0</v>
      </c>
      <c r="CF64" s="45">
        <f t="shared" si="118"/>
        <v>0</v>
      </c>
      <c r="CG64" s="45">
        <f t="shared" si="119"/>
        <v>0</v>
      </c>
      <c r="CH64" s="45">
        <f t="shared" si="120"/>
        <v>0</v>
      </c>
      <c r="CI64" s="45">
        <f t="shared" si="121"/>
        <v>0</v>
      </c>
      <c r="CJ64" s="45">
        <f t="shared" si="122"/>
        <v>0</v>
      </c>
      <c r="CK64" s="45">
        <f t="shared" si="123"/>
        <v>0</v>
      </c>
      <c r="CL64" s="45">
        <f t="shared" si="124"/>
        <v>0</v>
      </c>
      <c r="CM64" s="45"/>
      <c r="CN64" s="274">
        <f t="shared" si="84"/>
        <v>0</v>
      </c>
      <c r="CO64" s="274">
        <v>63</v>
      </c>
      <c r="CP64" s="269">
        <f t="shared" si="85"/>
        <v>1</v>
      </c>
      <c r="CQ64" s="269">
        <f>CP64+COUNTIF($CP$2:CP64,CP64)-1</f>
        <v>63</v>
      </c>
      <c r="CR64" s="271" t="str">
        <f t="shared" si="51"/>
        <v>Egypt</v>
      </c>
      <c r="CS64" s="71">
        <f t="shared" si="86"/>
        <v>0</v>
      </c>
      <c r="CT64" s="45">
        <f t="shared" si="52"/>
        <v>0</v>
      </c>
      <c r="CU64" s="45">
        <f t="shared" si="53"/>
        <v>0</v>
      </c>
      <c r="CV64" s="45">
        <f t="shared" si="54"/>
        <v>0</v>
      </c>
      <c r="CW64" s="45">
        <f t="shared" si="55"/>
        <v>0</v>
      </c>
      <c r="CX64" s="45">
        <f t="shared" si="56"/>
        <v>0</v>
      </c>
      <c r="CY64" s="45">
        <f t="shared" si="57"/>
        <v>0</v>
      </c>
      <c r="CZ64" s="45">
        <f t="shared" si="58"/>
        <v>0</v>
      </c>
      <c r="DA64" s="45">
        <f t="shared" si="59"/>
        <v>0</v>
      </c>
      <c r="DB64" s="45">
        <f t="shared" si="60"/>
        <v>0</v>
      </c>
      <c r="DC64" s="45">
        <f t="shared" si="61"/>
        <v>0</v>
      </c>
      <c r="DD64" s="45">
        <f t="shared" si="62"/>
        <v>0</v>
      </c>
      <c r="DE64" s="45">
        <f t="shared" si="63"/>
        <v>0</v>
      </c>
      <c r="DF64" s="45">
        <f t="shared" si="64"/>
        <v>0</v>
      </c>
      <c r="DG64" s="45">
        <f t="shared" si="65"/>
        <v>0</v>
      </c>
      <c r="DH64" s="45">
        <f t="shared" si="66"/>
        <v>0</v>
      </c>
      <c r="DI64" s="45">
        <f t="shared" si="67"/>
        <v>0</v>
      </c>
      <c r="DJ64" s="45">
        <f t="shared" si="68"/>
        <v>0</v>
      </c>
      <c r="DK64" s="45">
        <f t="shared" si="69"/>
        <v>0</v>
      </c>
      <c r="DL64" s="45">
        <f t="shared" si="70"/>
        <v>0</v>
      </c>
      <c r="DM64" s="45">
        <f t="shared" si="71"/>
        <v>0</v>
      </c>
      <c r="DN64" s="45">
        <f t="shared" si="72"/>
        <v>0</v>
      </c>
      <c r="DO64" s="45">
        <f t="shared" si="73"/>
        <v>0</v>
      </c>
      <c r="DP64" s="45">
        <f t="shared" si="74"/>
        <v>0</v>
      </c>
      <c r="DQ64" s="45">
        <f t="shared" si="75"/>
        <v>0</v>
      </c>
    </row>
    <row r="65" spans="1:121">
      <c r="A65" s="269">
        <v>64</v>
      </c>
      <c r="B65" s="400">
        <f t="shared" si="78"/>
        <v>1</v>
      </c>
      <c r="C65" s="401">
        <f>B65+COUNTIF(B$2:$B65,B65)-1</f>
        <v>64</v>
      </c>
      <c r="D65" s="402" t="str">
        <f>Tables!AI65</f>
        <v>El Salvador</v>
      </c>
      <c r="E65" s="403">
        <f t="shared" si="79"/>
        <v>0</v>
      </c>
      <c r="F65" s="47">
        <f>SUMIFS('Portfolio Allocation'!C$10:C$109,'Portfolio Allocation'!$A$10:$A$109,'Graph Tables'!$D65)</f>
        <v>0</v>
      </c>
      <c r="G65" s="47">
        <f>SUMIFS('Portfolio Allocation'!D$10:D$109,'Portfolio Allocation'!$A$10:$A$109,'Graph Tables'!$D65)</f>
        <v>0</v>
      </c>
      <c r="H65" s="47">
        <f>SUMIFS('Portfolio Allocation'!E$10:E$109,'Portfolio Allocation'!$A$10:$A$109,'Graph Tables'!$D65)</f>
        <v>0</v>
      </c>
      <c r="I65" s="47">
        <f>SUMIFS('Portfolio Allocation'!F$10:F$109,'Portfolio Allocation'!$A$10:$A$109,'Graph Tables'!$D65)</f>
        <v>0</v>
      </c>
      <c r="J65" s="47">
        <f>SUMIFS('Portfolio Allocation'!G$10:G$109,'Portfolio Allocation'!$A$10:$A$109,'Graph Tables'!$D65)</f>
        <v>0</v>
      </c>
      <c r="K65" s="47">
        <f>SUMIFS('Portfolio Allocation'!H$10:H$109,'Portfolio Allocation'!$A$10:$A$109,'Graph Tables'!$D65)</f>
        <v>0</v>
      </c>
      <c r="L65" s="47">
        <f>SUMIFS('Portfolio Allocation'!I$10:I$109,'Portfolio Allocation'!$A$10:$A$109,'Graph Tables'!$D65)</f>
        <v>0</v>
      </c>
      <c r="M65" s="47">
        <f>SUMIFS('Portfolio Allocation'!J$10:J$109,'Portfolio Allocation'!$A$10:$A$109,'Graph Tables'!$D65)</f>
        <v>0</v>
      </c>
      <c r="N65" s="47">
        <f>SUMIFS('Portfolio Allocation'!K$10:K$109,'Portfolio Allocation'!$A$10:$A$109,'Graph Tables'!$D65)</f>
        <v>0</v>
      </c>
      <c r="O65" s="47">
        <f>SUMIFS('Portfolio Allocation'!L$10:L$109,'Portfolio Allocation'!$A$10:$A$109,'Graph Tables'!$D65)</f>
        <v>0</v>
      </c>
      <c r="P65" s="47">
        <f>SUMIFS('Portfolio Allocation'!M$10:M$109,'Portfolio Allocation'!$A$10:$A$109,'Graph Tables'!$D65)</f>
        <v>0</v>
      </c>
      <c r="Q65" s="47">
        <f>SUMIFS('Portfolio Allocation'!N$10:N$109,'Portfolio Allocation'!$A$10:$A$109,'Graph Tables'!$D65)</f>
        <v>0</v>
      </c>
      <c r="R65" s="47">
        <f>SUMIFS('Portfolio Allocation'!O$10:O$109,'Portfolio Allocation'!$A$10:$A$109,'Graph Tables'!$D65)</f>
        <v>0</v>
      </c>
      <c r="S65" s="47">
        <f>SUMIFS('Portfolio Allocation'!P$10:P$109,'Portfolio Allocation'!$A$10:$A$109,'Graph Tables'!$D65)</f>
        <v>0</v>
      </c>
      <c r="T65" s="47">
        <f>SUMIFS('Portfolio Allocation'!Q$10:Q$109,'Portfolio Allocation'!$A$10:$A$109,'Graph Tables'!$D65)</f>
        <v>0</v>
      </c>
      <c r="U65" s="47">
        <f>SUMIFS('Portfolio Allocation'!R$10:R$109,'Portfolio Allocation'!$A$10:$A$109,'Graph Tables'!$D65)</f>
        <v>0</v>
      </c>
      <c r="V65" s="47">
        <f>SUMIFS('Portfolio Allocation'!S$10:S$109,'Portfolio Allocation'!$A$10:$A$109,'Graph Tables'!$D65)</f>
        <v>0</v>
      </c>
      <c r="W65" s="47">
        <f>SUMIFS('Portfolio Allocation'!T$10:T$109,'Portfolio Allocation'!$A$10:$A$109,'Graph Tables'!$D65)</f>
        <v>0</v>
      </c>
      <c r="X65" s="47">
        <f>SUMIFS('Portfolio Allocation'!U$10:U$109,'Portfolio Allocation'!$A$10:$A$109,'Graph Tables'!$D65)</f>
        <v>0</v>
      </c>
      <c r="Y65" s="47">
        <f>SUMIFS('Portfolio Allocation'!V$10:V$109,'Portfolio Allocation'!$A$10:$A$109,'Graph Tables'!$D65)</f>
        <v>0</v>
      </c>
      <c r="Z65" s="47">
        <f>SUMIFS('Portfolio Allocation'!W$10:W$109,'Portfolio Allocation'!$A$10:$A$109,'Graph Tables'!$D65)</f>
        <v>0</v>
      </c>
      <c r="AA65" s="47">
        <f>SUMIFS('Portfolio Allocation'!X$10:X$109,'Portfolio Allocation'!$A$10:$A$109,'Graph Tables'!$D65)</f>
        <v>0</v>
      </c>
      <c r="AB65" s="47">
        <f>SUMIFS('Portfolio Allocation'!Y$10:Y$109,'Portfolio Allocation'!$A$10:$A$109,'Graph Tables'!$D65)</f>
        <v>0</v>
      </c>
      <c r="AC65" s="47">
        <f>SUMIFS('Portfolio Allocation'!Z$10:Z$109,'Portfolio Allocation'!$A$10:$A$109,'Graph Tables'!$D65)</f>
        <v>0</v>
      </c>
      <c r="AD65" s="47"/>
      <c r="AE65" s="49">
        <v>64</v>
      </c>
      <c r="AF65" t="str">
        <f t="shared" si="125"/>
        <v xml:space="preserve"> </v>
      </c>
      <c r="AG65" s="45">
        <f t="shared" si="96"/>
        <v>0</v>
      </c>
      <c r="AH65" s="47"/>
      <c r="AI65" s="269">
        <f t="shared" si="81"/>
        <v>1</v>
      </c>
      <c r="AJ65" s="269">
        <f>AI65+COUNTIF(AI$2:$AI65,AI65)-1</f>
        <v>64</v>
      </c>
      <c r="AK65" s="271" t="str">
        <f t="shared" si="2"/>
        <v>El Salvador</v>
      </c>
      <c r="AL65" s="71">
        <f t="shared" si="82"/>
        <v>0</v>
      </c>
      <c r="AM65" s="45">
        <f t="shared" si="3"/>
        <v>0</v>
      </c>
      <c r="AN65" s="45">
        <f t="shared" si="4"/>
        <v>0</v>
      </c>
      <c r="AO65" s="45">
        <f t="shared" si="5"/>
        <v>0</v>
      </c>
      <c r="AP65" s="45">
        <f t="shared" si="6"/>
        <v>0</v>
      </c>
      <c r="AQ65" s="45">
        <f t="shared" si="7"/>
        <v>0</v>
      </c>
      <c r="AR65" s="45">
        <f t="shared" si="8"/>
        <v>0</v>
      </c>
      <c r="AS65" s="45">
        <f t="shared" si="9"/>
        <v>0</v>
      </c>
      <c r="AT65" s="45">
        <f t="shared" si="10"/>
        <v>0</v>
      </c>
      <c r="AU65" s="45">
        <f t="shared" si="11"/>
        <v>0</v>
      </c>
      <c r="AV65" s="45">
        <f t="shared" si="12"/>
        <v>0</v>
      </c>
      <c r="AW65" s="45">
        <f t="shared" si="13"/>
        <v>0</v>
      </c>
      <c r="AX65" s="45">
        <f t="shared" si="14"/>
        <v>0</v>
      </c>
      <c r="AY65" s="45">
        <f t="shared" si="15"/>
        <v>0</v>
      </c>
      <c r="AZ65" s="45">
        <f t="shared" si="16"/>
        <v>0</v>
      </c>
      <c r="BA65" s="45">
        <f t="shared" si="17"/>
        <v>0</v>
      </c>
      <c r="BB65" s="45">
        <f t="shared" si="18"/>
        <v>0</v>
      </c>
      <c r="BC65" s="45">
        <f t="shared" si="19"/>
        <v>0</v>
      </c>
      <c r="BD65" s="45">
        <f t="shared" si="20"/>
        <v>0</v>
      </c>
      <c r="BE65" s="45">
        <f t="shared" si="21"/>
        <v>0</v>
      </c>
      <c r="BF65" s="45">
        <f t="shared" si="22"/>
        <v>0</v>
      </c>
      <c r="BG65" s="45">
        <f t="shared" si="23"/>
        <v>0</v>
      </c>
      <c r="BH65" s="45">
        <f t="shared" si="24"/>
        <v>0</v>
      </c>
      <c r="BI65" s="45">
        <f t="shared" si="25"/>
        <v>0</v>
      </c>
      <c r="BJ65" s="45">
        <f t="shared" si="26"/>
        <v>0</v>
      </c>
      <c r="BK65" s="45"/>
      <c r="BL65" s="49">
        <v>64</v>
      </c>
      <c r="BM65">
        <f t="shared" si="126"/>
        <v>0</v>
      </c>
      <c r="BN65" s="45">
        <f t="shared" si="97"/>
        <v>0</v>
      </c>
      <c r="BO65" s="45">
        <f t="shared" si="101"/>
        <v>0</v>
      </c>
      <c r="BP65" s="45">
        <f t="shared" si="102"/>
        <v>0</v>
      </c>
      <c r="BQ65" s="45">
        <f t="shared" si="103"/>
        <v>0</v>
      </c>
      <c r="BR65" s="45">
        <f t="shared" si="104"/>
        <v>0</v>
      </c>
      <c r="BS65" s="45">
        <f t="shared" si="105"/>
        <v>0</v>
      </c>
      <c r="BT65" s="45">
        <f t="shared" si="106"/>
        <v>0</v>
      </c>
      <c r="BU65" s="45">
        <f t="shared" si="107"/>
        <v>0</v>
      </c>
      <c r="BV65" s="45">
        <f t="shared" si="108"/>
        <v>0</v>
      </c>
      <c r="BW65" s="45">
        <f t="shared" si="109"/>
        <v>0</v>
      </c>
      <c r="BX65" s="45">
        <f t="shared" si="110"/>
        <v>0</v>
      </c>
      <c r="BY65" s="45">
        <f t="shared" si="111"/>
        <v>0</v>
      </c>
      <c r="BZ65" s="45">
        <f t="shared" si="112"/>
        <v>0</v>
      </c>
      <c r="CA65" s="45">
        <f t="shared" si="113"/>
        <v>0</v>
      </c>
      <c r="CB65" s="45">
        <f t="shared" si="114"/>
        <v>0</v>
      </c>
      <c r="CC65" s="45">
        <f t="shared" si="115"/>
        <v>0</v>
      </c>
      <c r="CD65" s="45">
        <f t="shared" si="116"/>
        <v>0</v>
      </c>
      <c r="CE65" s="45">
        <f t="shared" si="117"/>
        <v>0</v>
      </c>
      <c r="CF65" s="45">
        <f t="shared" si="118"/>
        <v>0</v>
      </c>
      <c r="CG65" s="45">
        <f t="shared" si="119"/>
        <v>0</v>
      </c>
      <c r="CH65" s="45">
        <f t="shared" si="120"/>
        <v>0</v>
      </c>
      <c r="CI65" s="45">
        <f t="shared" si="121"/>
        <v>0</v>
      </c>
      <c r="CJ65" s="45">
        <f t="shared" si="122"/>
        <v>0</v>
      </c>
      <c r="CK65" s="45">
        <f t="shared" si="123"/>
        <v>0</v>
      </c>
      <c r="CL65" s="45">
        <f t="shared" si="124"/>
        <v>0</v>
      </c>
      <c r="CM65" s="45"/>
      <c r="CN65" s="274">
        <f t="shared" si="84"/>
        <v>0</v>
      </c>
      <c r="CO65" s="274">
        <v>64</v>
      </c>
      <c r="CP65" s="269">
        <f t="shared" si="85"/>
        <v>1</v>
      </c>
      <c r="CQ65" s="269">
        <f>CP65+COUNTIF($CP$2:CP65,CP65)-1</f>
        <v>64</v>
      </c>
      <c r="CR65" s="271" t="str">
        <f t="shared" si="51"/>
        <v>El Salvador</v>
      </c>
      <c r="CS65" s="71">
        <f t="shared" si="86"/>
        <v>0</v>
      </c>
      <c r="CT65" s="45">
        <f t="shared" si="52"/>
        <v>0</v>
      </c>
      <c r="CU65" s="45">
        <f t="shared" si="53"/>
        <v>0</v>
      </c>
      <c r="CV65" s="45">
        <f t="shared" si="54"/>
        <v>0</v>
      </c>
      <c r="CW65" s="45">
        <f t="shared" si="55"/>
        <v>0</v>
      </c>
      <c r="CX65" s="45">
        <f t="shared" si="56"/>
        <v>0</v>
      </c>
      <c r="CY65" s="45">
        <f t="shared" si="57"/>
        <v>0</v>
      </c>
      <c r="CZ65" s="45">
        <f t="shared" si="58"/>
        <v>0</v>
      </c>
      <c r="DA65" s="45">
        <f t="shared" si="59"/>
        <v>0</v>
      </c>
      <c r="DB65" s="45">
        <f t="shared" si="60"/>
        <v>0</v>
      </c>
      <c r="DC65" s="45">
        <f t="shared" si="61"/>
        <v>0</v>
      </c>
      <c r="DD65" s="45">
        <f t="shared" si="62"/>
        <v>0</v>
      </c>
      <c r="DE65" s="45">
        <f t="shared" si="63"/>
        <v>0</v>
      </c>
      <c r="DF65" s="45">
        <f t="shared" si="64"/>
        <v>0</v>
      </c>
      <c r="DG65" s="45">
        <f t="shared" si="65"/>
        <v>0</v>
      </c>
      <c r="DH65" s="45">
        <f t="shared" si="66"/>
        <v>0</v>
      </c>
      <c r="DI65" s="45">
        <f t="shared" si="67"/>
        <v>0</v>
      </c>
      <c r="DJ65" s="45">
        <f t="shared" si="68"/>
        <v>0</v>
      </c>
      <c r="DK65" s="45">
        <f t="shared" si="69"/>
        <v>0</v>
      </c>
      <c r="DL65" s="45">
        <f t="shared" si="70"/>
        <v>0</v>
      </c>
      <c r="DM65" s="45">
        <f t="shared" si="71"/>
        <v>0</v>
      </c>
      <c r="DN65" s="45">
        <f t="shared" si="72"/>
        <v>0</v>
      </c>
      <c r="DO65" s="45">
        <f t="shared" si="73"/>
        <v>0</v>
      </c>
      <c r="DP65" s="45">
        <f t="shared" si="74"/>
        <v>0</v>
      </c>
      <c r="DQ65" s="45">
        <f t="shared" si="75"/>
        <v>0</v>
      </c>
    </row>
    <row r="66" spans="1:121">
      <c r="A66" s="269">
        <v>65</v>
      </c>
      <c r="B66" s="400">
        <f t="shared" si="78"/>
        <v>1</v>
      </c>
      <c r="C66" s="401">
        <f>B66+COUNTIF(B$2:$B66,B66)-1</f>
        <v>65</v>
      </c>
      <c r="D66" s="402" t="str">
        <f>Tables!AI66</f>
        <v>Equatorial Guinea</v>
      </c>
      <c r="E66" s="403">
        <f t="shared" si="79"/>
        <v>0</v>
      </c>
      <c r="F66" s="47">
        <f>SUMIFS('Portfolio Allocation'!C$10:C$109,'Portfolio Allocation'!$A$10:$A$109,'Graph Tables'!$D66)</f>
        <v>0</v>
      </c>
      <c r="G66" s="47">
        <f>SUMIFS('Portfolio Allocation'!D$10:D$109,'Portfolio Allocation'!$A$10:$A$109,'Graph Tables'!$D66)</f>
        <v>0</v>
      </c>
      <c r="H66" s="47">
        <f>SUMIFS('Portfolio Allocation'!E$10:E$109,'Portfolio Allocation'!$A$10:$A$109,'Graph Tables'!$D66)</f>
        <v>0</v>
      </c>
      <c r="I66" s="47">
        <f>SUMIFS('Portfolio Allocation'!F$10:F$109,'Portfolio Allocation'!$A$10:$A$109,'Graph Tables'!$D66)</f>
        <v>0</v>
      </c>
      <c r="J66" s="47">
        <f>SUMIFS('Portfolio Allocation'!G$10:G$109,'Portfolio Allocation'!$A$10:$A$109,'Graph Tables'!$D66)</f>
        <v>0</v>
      </c>
      <c r="K66" s="47">
        <f>SUMIFS('Portfolio Allocation'!H$10:H$109,'Portfolio Allocation'!$A$10:$A$109,'Graph Tables'!$D66)</f>
        <v>0</v>
      </c>
      <c r="L66" s="47">
        <f>SUMIFS('Portfolio Allocation'!I$10:I$109,'Portfolio Allocation'!$A$10:$A$109,'Graph Tables'!$D66)</f>
        <v>0</v>
      </c>
      <c r="M66" s="47">
        <f>SUMIFS('Portfolio Allocation'!J$10:J$109,'Portfolio Allocation'!$A$10:$A$109,'Graph Tables'!$D66)</f>
        <v>0</v>
      </c>
      <c r="N66" s="47">
        <f>SUMIFS('Portfolio Allocation'!K$10:K$109,'Portfolio Allocation'!$A$10:$A$109,'Graph Tables'!$D66)</f>
        <v>0</v>
      </c>
      <c r="O66" s="47">
        <f>SUMIFS('Portfolio Allocation'!L$10:L$109,'Portfolio Allocation'!$A$10:$A$109,'Graph Tables'!$D66)</f>
        <v>0</v>
      </c>
      <c r="P66" s="47">
        <f>SUMIFS('Portfolio Allocation'!M$10:M$109,'Portfolio Allocation'!$A$10:$A$109,'Graph Tables'!$D66)</f>
        <v>0</v>
      </c>
      <c r="Q66" s="47">
        <f>SUMIFS('Portfolio Allocation'!N$10:N$109,'Portfolio Allocation'!$A$10:$A$109,'Graph Tables'!$D66)</f>
        <v>0</v>
      </c>
      <c r="R66" s="47">
        <f>SUMIFS('Portfolio Allocation'!O$10:O$109,'Portfolio Allocation'!$A$10:$A$109,'Graph Tables'!$D66)</f>
        <v>0</v>
      </c>
      <c r="S66" s="47">
        <f>SUMIFS('Portfolio Allocation'!P$10:P$109,'Portfolio Allocation'!$A$10:$A$109,'Graph Tables'!$D66)</f>
        <v>0</v>
      </c>
      <c r="T66" s="47">
        <f>SUMIFS('Portfolio Allocation'!Q$10:Q$109,'Portfolio Allocation'!$A$10:$A$109,'Graph Tables'!$D66)</f>
        <v>0</v>
      </c>
      <c r="U66" s="47">
        <f>SUMIFS('Portfolio Allocation'!R$10:R$109,'Portfolio Allocation'!$A$10:$A$109,'Graph Tables'!$D66)</f>
        <v>0</v>
      </c>
      <c r="V66" s="47">
        <f>SUMIFS('Portfolio Allocation'!S$10:S$109,'Portfolio Allocation'!$A$10:$A$109,'Graph Tables'!$D66)</f>
        <v>0</v>
      </c>
      <c r="W66" s="47">
        <f>SUMIFS('Portfolio Allocation'!T$10:T$109,'Portfolio Allocation'!$A$10:$A$109,'Graph Tables'!$D66)</f>
        <v>0</v>
      </c>
      <c r="X66" s="47">
        <f>SUMIFS('Portfolio Allocation'!U$10:U$109,'Portfolio Allocation'!$A$10:$A$109,'Graph Tables'!$D66)</f>
        <v>0</v>
      </c>
      <c r="Y66" s="47">
        <f>SUMIFS('Portfolio Allocation'!V$10:V$109,'Portfolio Allocation'!$A$10:$A$109,'Graph Tables'!$D66)</f>
        <v>0</v>
      </c>
      <c r="Z66" s="47">
        <f>SUMIFS('Portfolio Allocation'!W$10:W$109,'Portfolio Allocation'!$A$10:$A$109,'Graph Tables'!$D66)</f>
        <v>0</v>
      </c>
      <c r="AA66" s="47">
        <f>SUMIFS('Portfolio Allocation'!X$10:X$109,'Portfolio Allocation'!$A$10:$A$109,'Graph Tables'!$D66)</f>
        <v>0</v>
      </c>
      <c r="AB66" s="47">
        <f>SUMIFS('Portfolio Allocation'!Y$10:Y$109,'Portfolio Allocation'!$A$10:$A$109,'Graph Tables'!$D66)</f>
        <v>0</v>
      </c>
      <c r="AC66" s="47">
        <f>SUMIFS('Portfolio Allocation'!Z$10:Z$109,'Portfolio Allocation'!$A$10:$A$109,'Graph Tables'!$D66)</f>
        <v>0</v>
      </c>
      <c r="AD66" s="47"/>
      <c r="AE66" s="49">
        <v>65</v>
      </c>
      <c r="AF66" t="str">
        <f t="shared" si="125"/>
        <v xml:space="preserve"> </v>
      </c>
      <c r="AG66" s="45">
        <f t="shared" si="96"/>
        <v>0</v>
      </c>
      <c r="AH66" s="47"/>
      <c r="AI66" s="269">
        <f t="shared" si="81"/>
        <v>1</v>
      </c>
      <c r="AJ66" s="269">
        <f>AI66+COUNTIF(AI$2:$AI66,AI66)-1</f>
        <v>65</v>
      </c>
      <c r="AK66" s="271" t="str">
        <f t="shared" ref="AK66:AK129" si="127">D66</f>
        <v>Equatorial Guinea</v>
      </c>
      <c r="AL66" s="71">
        <f t="shared" si="82"/>
        <v>0</v>
      </c>
      <c r="AM66" s="45">
        <f t="shared" ref="AM66:AM129" si="128">F66*BO$103</f>
        <v>0</v>
      </c>
      <c r="AN66" s="45">
        <f t="shared" ref="AN66:AN129" si="129">G66*BP$103</f>
        <v>0</v>
      </c>
      <c r="AO66" s="45">
        <f t="shared" ref="AO66:AO129" si="130">H66*BQ$103</f>
        <v>0</v>
      </c>
      <c r="AP66" s="45">
        <f t="shared" ref="AP66:AP129" si="131">I66*BR$103</f>
        <v>0</v>
      </c>
      <c r="AQ66" s="45">
        <f t="shared" ref="AQ66:AQ129" si="132">J66*BS$103</f>
        <v>0</v>
      </c>
      <c r="AR66" s="45">
        <f t="shared" ref="AR66:AR129" si="133">K66*BT$103</f>
        <v>0</v>
      </c>
      <c r="AS66" s="45">
        <f t="shared" ref="AS66:AS129" si="134">L66*BU$103</f>
        <v>0</v>
      </c>
      <c r="AT66" s="45">
        <f t="shared" ref="AT66:AT129" si="135">M66*BV$103</f>
        <v>0</v>
      </c>
      <c r="AU66" s="45">
        <f t="shared" ref="AU66:AU129" si="136">N66*BW$103</f>
        <v>0</v>
      </c>
      <c r="AV66" s="45">
        <f t="shared" ref="AV66:AV129" si="137">O66*BX$103</f>
        <v>0</v>
      </c>
      <c r="AW66" s="45">
        <f t="shared" ref="AW66:AW129" si="138">P66*BY$103</f>
        <v>0</v>
      </c>
      <c r="AX66" s="45">
        <f t="shared" ref="AX66:AX129" si="139">Q66*BZ$103</f>
        <v>0</v>
      </c>
      <c r="AY66" s="45">
        <f t="shared" ref="AY66:AY129" si="140">R66*CA$103</f>
        <v>0</v>
      </c>
      <c r="AZ66" s="45">
        <f t="shared" ref="AZ66:AZ129" si="141">S66*CB$103</f>
        <v>0</v>
      </c>
      <c r="BA66" s="45">
        <f t="shared" ref="BA66:BA129" si="142">T66*CC$103</f>
        <v>0</v>
      </c>
      <c r="BB66" s="45">
        <f t="shared" ref="BB66:BB129" si="143">U66*CD$103</f>
        <v>0</v>
      </c>
      <c r="BC66" s="45">
        <f t="shared" ref="BC66:BC129" si="144">V66*CE$103</f>
        <v>0</v>
      </c>
      <c r="BD66" s="45">
        <f t="shared" ref="BD66:BD129" si="145">W66*CF$103</f>
        <v>0</v>
      </c>
      <c r="BE66" s="45">
        <f t="shared" ref="BE66:BE129" si="146">X66*CG$103</f>
        <v>0</v>
      </c>
      <c r="BF66" s="45">
        <f t="shared" ref="BF66:BF129" si="147">Y66*CH$103</f>
        <v>0</v>
      </c>
      <c r="BG66" s="45">
        <f t="shared" ref="BG66:BG129" si="148">Z66*CI$103</f>
        <v>0</v>
      </c>
      <c r="BH66" s="45">
        <f t="shared" ref="BH66:BH129" si="149">AA66*CJ$103</f>
        <v>0</v>
      </c>
      <c r="BI66" s="45">
        <f t="shared" ref="BI66:BI129" si="150">AB66*CK$103</f>
        <v>0</v>
      </c>
      <c r="BJ66" s="45">
        <f t="shared" ref="BJ66:BJ129" si="151">AC66*CL$103</f>
        <v>0</v>
      </c>
      <c r="BK66" s="45"/>
      <c r="BL66" s="49">
        <v>65</v>
      </c>
      <c r="BM66">
        <f t="shared" si="126"/>
        <v>0</v>
      </c>
      <c r="BN66" s="45">
        <f t="shared" si="97"/>
        <v>0</v>
      </c>
      <c r="BO66" s="45">
        <f t="shared" ref="BO66:BO101" si="152">SUMIFS(AM:AM,$AK:$AK,$BM66)</f>
        <v>0</v>
      </c>
      <c r="BP66" s="45">
        <f t="shared" ref="BP66:BP101" si="153">SUMIFS(AN:AN,$AK:$AK,$BM66)</f>
        <v>0</v>
      </c>
      <c r="BQ66" s="45">
        <f t="shared" ref="BQ66:BQ101" si="154">SUMIFS(AO:AO,$AK:$AK,$BM66)</f>
        <v>0</v>
      </c>
      <c r="BR66" s="45">
        <f t="shared" ref="BR66:BR101" si="155">SUMIFS(AP:AP,$AK:$AK,$BM66)</f>
        <v>0</v>
      </c>
      <c r="BS66" s="45">
        <f t="shared" ref="BS66:BS101" si="156">SUMIFS(AQ:AQ,$AK:$AK,$BM66)</f>
        <v>0</v>
      </c>
      <c r="BT66" s="45">
        <f t="shared" ref="BT66:BT101" si="157">SUMIFS(AR:AR,$AK:$AK,$BM66)</f>
        <v>0</v>
      </c>
      <c r="BU66" s="45">
        <f t="shared" ref="BU66:BU101" si="158">SUMIFS(AS:AS,$AK:$AK,$BM66)</f>
        <v>0</v>
      </c>
      <c r="BV66" s="45">
        <f t="shared" ref="BV66:BV101" si="159">SUMIFS(AT:AT,$AK:$AK,$BM66)</f>
        <v>0</v>
      </c>
      <c r="BW66" s="45">
        <f t="shared" ref="BW66:BW101" si="160">SUMIFS(AU:AU,$AK:$AK,$BM66)</f>
        <v>0</v>
      </c>
      <c r="BX66" s="45">
        <f t="shared" ref="BX66:BX101" si="161">SUMIFS(AV:AV,$AK:$AK,$BM66)</f>
        <v>0</v>
      </c>
      <c r="BY66" s="45">
        <f t="shared" ref="BY66:BY101" si="162">SUMIFS(AW:AW,$AK:$AK,$BM66)</f>
        <v>0</v>
      </c>
      <c r="BZ66" s="45">
        <f t="shared" ref="BZ66:BZ101" si="163">SUMIFS(AX:AX,$AK:$AK,$BM66)</f>
        <v>0</v>
      </c>
      <c r="CA66" s="45">
        <f t="shared" ref="CA66:CA101" si="164">SUMIFS(AY:AY,$AK:$AK,$BM66)</f>
        <v>0</v>
      </c>
      <c r="CB66" s="45">
        <f t="shared" ref="CB66:CB101" si="165">SUMIFS(AZ:AZ,$AK:$AK,$BM66)</f>
        <v>0</v>
      </c>
      <c r="CC66" s="45">
        <f t="shared" ref="CC66:CC101" si="166">SUMIFS(BA:BA,$AK:$AK,$BM66)</f>
        <v>0</v>
      </c>
      <c r="CD66" s="45">
        <f t="shared" ref="CD66:CD101" si="167">SUMIFS(BB:BB,$AK:$AK,$BM66)</f>
        <v>0</v>
      </c>
      <c r="CE66" s="45">
        <f t="shared" ref="CE66:CE101" si="168">SUMIFS(BC:BC,$AK:$AK,$BM66)</f>
        <v>0</v>
      </c>
      <c r="CF66" s="45">
        <f t="shared" ref="CF66:CF101" si="169">SUMIFS(BD:BD,$AK:$AK,$BM66)</f>
        <v>0</v>
      </c>
      <c r="CG66" s="45">
        <f t="shared" ref="CG66:CG101" si="170">SUMIFS(BE:BE,$AK:$AK,$BM66)</f>
        <v>0</v>
      </c>
      <c r="CH66" s="45">
        <f t="shared" ref="CH66:CH101" si="171">SUMIFS(BF:BF,$AK:$AK,$BM66)</f>
        <v>0</v>
      </c>
      <c r="CI66" s="45">
        <f t="shared" ref="CI66:CI101" si="172">SUMIFS(BG:BG,$AK:$AK,$BM66)</f>
        <v>0</v>
      </c>
      <c r="CJ66" s="45">
        <f t="shared" ref="CJ66:CJ101" si="173">SUMIFS(BH:BH,$AK:$AK,$BM66)</f>
        <v>0</v>
      </c>
      <c r="CK66" s="45">
        <f t="shared" ref="CK66:CK101" si="174">SUMIFS(BI:BI,$AK:$AK,$BM66)</f>
        <v>0</v>
      </c>
      <c r="CL66" s="45">
        <f t="shared" ref="CL66:CL101" si="175">SUMIFS(BJ:BJ,$AK:$AK,$BM66)</f>
        <v>0</v>
      </c>
      <c r="CM66" s="45"/>
      <c r="CN66" s="274">
        <f t="shared" si="84"/>
        <v>0</v>
      </c>
      <c r="CO66" s="274">
        <v>65</v>
      </c>
      <c r="CP66" s="269">
        <f t="shared" si="85"/>
        <v>1</v>
      </c>
      <c r="CQ66" s="269">
        <f>CP66+COUNTIF($CP$2:CP66,CP66)-1</f>
        <v>65</v>
      </c>
      <c r="CR66" s="271" t="str">
        <f t="shared" ref="CR66:CR129" si="176">D66</f>
        <v>Equatorial Guinea</v>
      </c>
      <c r="CS66" s="71">
        <f t="shared" si="86"/>
        <v>0</v>
      </c>
      <c r="CT66" s="45">
        <f t="shared" ref="CT66:CT129" si="177">F66*$CN66</f>
        <v>0</v>
      </c>
      <c r="CU66" s="45">
        <f t="shared" ref="CU66:CU129" si="178">G66*$CN66</f>
        <v>0</v>
      </c>
      <c r="CV66" s="45">
        <f t="shared" ref="CV66:CV129" si="179">H66*$CN66</f>
        <v>0</v>
      </c>
      <c r="CW66" s="45">
        <f t="shared" ref="CW66:CW129" si="180">I66*$CN66</f>
        <v>0</v>
      </c>
      <c r="CX66" s="45">
        <f t="shared" ref="CX66:CX129" si="181">J66*$CN66</f>
        <v>0</v>
      </c>
      <c r="CY66" s="45">
        <f t="shared" ref="CY66:CY129" si="182">K66*$CN66</f>
        <v>0</v>
      </c>
      <c r="CZ66" s="45">
        <f t="shared" ref="CZ66:CZ129" si="183">L66*$CN66</f>
        <v>0</v>
      </c>
      <c r="DA66" s="45">
        <f t="shared" ref="DA66:DA129" si="184">M66*$CN66</f>
        <v>0</v>
      </c>
      <c r="DB66" s="45">
        <f t="shared" ref="DB66:DB129" si="185">N66*$CN66</f>
        <v>0</v>
      </c>
      <c r="DC66" s="45">
        <f t="shared" ref="DC66:DC129" si="186">O66*$CN66</f>
        <v>0</v>
      </c>
      <c r="DD66" s="45">
        <f t="shared" ref="DD66:DD129" si="187">P66*$CN66</f>
        <v>0</v>
      </c>
      <c r="DE66" s="45">
        <f t="shared" ref="DE66:DE129" si="188">Q66*$CN66</f>
        <v>0</v>
      </c>
      <c r="DF66" s="45">
        <f t="shared" ref="DF66:DF129" si="189">R66*$CN66</f>
        <v>0</v>
      </c>
      <c r="DG66" s="45">
        <f t="shared" ref="DG66:DG129" si="190">S66*$CN66</f>
        <v>0</v>
      </c>
      <c r="DH66" s="45">
        <f t="shared" ref="DH66:DH129" si="191">T66*$CN66</f>
        <v>0</v>
      </c>
      <c r="DI66" s="45">
        <f t="shared" ref="DI66:DI129" si="192">U66*$CN66</f>
        <v>0</v>
      </c>
      <c r="DJ66" s="45">
        <f t="shared" ref="DJ66:DJ129" si="193">V66*$CN66</f>
        <v>0</v>
      </c>
      <c r="DK66" s="45">
        <f t="shared" ref="DK66:DK129" si="194">W66*$CN66</f>
        <v>0</v>
      </c>
      <c r="DL66" s="45">
        <f t="shared" ref="DL66:DL129" si="195">X66*$CN66</f>
        <v>0</v>
      </c>
      <c r="DM66" s="45">
        <f t="shared" ref="DM66:DM129" si="196">Y66*$CN66</f>
        <v>0</v>
      </c>
      <c r="DN66" s="45">
        <f t="shared" ref="DN66:DN129" si="197">Z66*$CN66</f>
        <v>0</v>
      </c>
      <c r="DO66" s="45">
        <f t="shared" ref="DO66:DO129" si="198">AA66*$CN66</f>
        <v>0</v>
      </c>
      <c r="DP66" s="45">
        <f t="shared" ref="DP66:DP129" si="199">AB66*$CN66</f>
        <v>0</v>
      </c>
      <c r="DQ66" s="45">
        <f t="shared" ref="DQ66:DQ129" si="200">AC66*$CN66</f>
        <v>0</v>
      </c>
    </row>
    <row r="67" spans="1:121">
      <c r="A67" s="269">
        <v>66</v>
      </c>
      <c r="B67" s="400">
        <f t="shared" ref="B67:B130" si="201">RANK(E67,E:E)</f>
        <v>1</v>
      </c>
      <c r="C67" s="401">
        <f>B67+COUNTIF(B$2:$B67,B67)-1</f>
        <v>66</v>
      </c>
      <c r="D67" s="402" t="str">
        <f>Tables!AI67</f>
        <v>Eritrea</v>
      </c>
      <c r="E67" s="403">
        <f t="shared" ref="E67:E130" si="202">SUM(F67:AC67)</f>
        <v>0</v>
      </c>
      <c r="F67" s="47">
        <f>SUMIFS('Portfolio Allocation'!C$10:C$109,'Portfolio Allocation'!$A$10:$A$109,'Graph Tables'!$D67)</f>
        <v>0</v>
      </c>
      <c r="G67" s="47">
        <f>SUMIFS('Portfolio Allocation'!D$10:D$109,'Portfolio Allocation'!$A$10:$A$109,'Graph Tables'!$D67)</f>
        <v>0</v>
      </c>
      <c r="H67" s="47">
        <f>SUMIFS('Portfolio Allocation'!E$10:E$109,'Portfolio Allocation'!$A$10:$A$109,'Graph Tables'!$D67)</f>
        <v>0</v>
      </c>
      <c r="I67" s="47">
        <f>SUMIFS('Portfolio Allocation'!F$10:F$109,'Portfolio Allocation'!$A$10:$A$109,'Graph Tables'!$D67)</f>
        <v>0</v>
      </c>
      <c r="J67" s="47">
        <f>SUMIFS('Portfolio Allocation'!G$10:G$109,'Portfolio Allocation'!$A$10:$A$109,'Graph Tables'!$D67)</f>
        <v>0</v>
      </c>
      <c r="K67" s="47">
        <f>SUMIFS('Portfolio Allocation'!H$10:H$109,'Portfolio Allocation'!$A$10:$A$109,'Graph Tables'!$D67)</f>
        <v>0</v>
      </c>
      <c r="L67" s="47">
        <f>SUMIFS('Portfolio Allocation'!I$10:I$109,'Portfolio Allocation'!$A$10:$A$109,'Graph Tables'!$D67)</f>
        <v>0</v>
      </c>
      <c r="M67" s="47">
        <f>SUMIFS('Portfolio Allocation'!J$10:J$109,'Portfolio Allocation'!$A$10:$A$109,'Graph Tables'!$D67)</f>
        <v>0</v>
      </c>
      <c r="N67" s="47">
        <f>SUMIFS('Portfolio Allocation'!K$10:K$109,'Portfolio Allocation'!$A$10:$A$109,'Graph Tables'!$D67)</f>
        <v>0</v>
      </c>
      <c r="O67" s="47">
        <f>SUMIFS('Portfolio Allocation'!L$10:L$109,'Portfolio Allocation'!$A$10:$A$109,'Graph Tables'!$D67)</f>
        <v>0</v>
      </c>
      <c r="P67" s="47">
        <f>SUMIFS('Portfolio Allocation'!M$10:M$109,'Portfolio Allocation'!$A$10:$A$109,'Graph Tables'!$D67)</f>
        <v>0</v>
      </c>
      <c r="Q67" s="47">
        <f>SUMIFS('Portfolio Allocation'!N$10:N$109,'Portfolio Allocation'!$A$10:$A$109,'Graph Tables'!$D67)</f>
        <v>0</v>
      </c>
      <c r="R67" s="47">
        <f>SUMIFS('Portfolio Allocation'!O$10:O$109,'Portfolio Allocation'!$A$10:$A$109,'Graph Tables'!$D67)</f>
        <v>0</v>
      </c>
      <c r="S67" s="47">
        <f>SUMIFS('Portfolio Allocation'!P$10:P$109,'Portfolio Allocation'!$A$10:$A$109,'Graph Tables'!$D67)</f>
        <v>0</v>
      </c>
      <c r="T67" s="47">
        <f>SUMIFS('Portfolio Allocation'!Q$10:Q$109,'Portfolio Allocation'!$A$10:$A$109,'Graph Tables'!$D67)</f>
        <v>0</v>
      </c>
      <c r="U67" s="47">
        <f>SUMIFS('Portfolio Allocation'!R$10:R$109,'Portfolio Allocation'!$A$10:$A$109,'Graph Tables'!$D67)</f>
        <v>0</v>
      </c>
      <c r="V67" s="47">
        <f>SUMIFS('Portfolio Allocation'!S$10:S$109,'Portfolio Allocation'!$A$10:$A$109,'Graph Tables'!$D67)</f>
        <v>0</v>
      </c>
      <c r="W67" s="47">
        <f>SUMIFS('Portfolio Allocation'!T$10:T$109,'Portfolio Allocation'!$A$10:$A$109,'Graph Tables'!$D67)</f>
        <v>0</v>
      </c>
      <c r="X67" s="47">
        <f>SUMIFS('Portfolio Allocation'!U$10:U$109,'Portfolio Allocation'!$A$10:$A$109,'Graph Tables'!$D67)</f>
        <v>0</v>
      </c>
      <c r="Y67" s="47">
        <f>SUMIFS('Portfolio Allocation'!V$10:V$109,'Portfolio Allocation'!$A$10:$A$109,'Graph Tables'!$D67)</f>
        <v>0</v>
      </c>
      <c r="Z67" s="47">
        <f>SUMIFS('Portfolio Allocation'!W$10:W$109,'Portfolio Allocation'!$A$10:$A$109,'Graph Tables'!$D67)</f>
        <v>0</v>
      </c>
      <c r="AA67" s="47">
        <f>SUMIFS('Portfolio Allocation'!X$10:X$109,'Portfolio Allocation'!$A$10:$A$109,'Graph Tables'!$D67)</f>
        <v>0</v>
      </c>
      <c r="AB67" s="47">
        <f>SUMIFS('Portfolio Allocation'!Y$10:Y$109,'Portfolio Allocation'!$A$10:$A$109,'Graph Tables'!$D67)</f>
        <v>0</v>
      </c>
      <c r="AC67" s="47">
        <f>SUMIFS('Portfolio Allocation'!Z$10:Z$109,'Portfolio Allocation'!$A$10:$A$109,'Graph Tables'!$D67)</f>
        <v>0</v>
      </c>
      <c r="AD67" s="47"/>
      <c r="AE67" s="49">
        <v>66</v>
      </c>
      <c r="AF67" t="str">
        <f t="shared" ref="AF67:AF98" si="203">IF(AG67&lt;&gt;0,VLOOKUP(AE67,Ranking7,2,FALSE)," ")</f>
        <v xml:space="preserve"> </v>
      </c>
      <c r="AG67" s="45">
        <f t="shared" si="96"/>
        <v>0</v>
      </c>
      <c r="AH67" s="47"/>
      <c r="AI67" s="269">
        <f t="shared" ref="AI67:AI130" si="204">RANK(AL67,$AL$2:$AL$241)</f>
        <v>1</v>
      </c>
      <c r="AJ67" s="269">
        <f>AI67+COUNTIF(AI$2:$AI67,AI67)-1</f>
        <v>66</v>
      </c>
      <c r="AK67" s="271" t="str">
        <f t="shared" si="127"/>
        <v>Eritrea</v>
      </c>
      <c r="AL67" s="71">
        <f t="shared" ref="AL67:AL130" si="205">SUM(AM67:BI67)</f>
        <v>0</v>
      </c>
      <c r="AM67" s="45">
        <f t="shared" si="128"/>
        <v>0</v>
      </c>
      <c r="AN67" s="45">
        <f t="shared" si="129"/>
        <v>0</v>
      </c>
      <c r="AO67" s="45">
        <f t="shared" si="130"/>
        <v>0</v>
      </c>
      <c r="AP67" s="45">
        <f t="shared" si="131"/>
        <v>0</v>
      </c>
      <c r="AQ67" s="45">
        <f t="shared" si="132"/>
        <v>0</v>
      </c>
      <c r="AR67" s="45">
        <f t="shared" si="133"/>
        <v>0</v>
      </c>
      <c r="AS67" s="45">
        <f t="shared" si="134"/>
        <v>0</v>
      </c>
      <c r="AT67" s="45">
        <f t="shared" si="135"/>
        <v>0</v>
      </c>
      <c r="AU67" s="45">
        <f t="shared" si="136"/>
        <v>0</v>
      </c>
      <c r="AV67" s="45">
        <f t="shared" si="137"/>
        <v>0</v>
      </c>
      <c r="AW67" s="45">
        <f t="shared" si="138"/>
        <v>0</v>
      </c>
      <c r="AX67" s="45">
        <f t="shared" si="139"/>
        <v>0</v>
      </c>
      <c r="AY67" s="45">
        <f t="shared" si="140"/>
        <v>0</v>
      </c>
      <c r="AZ67" s="45">
        <f t="shared" si="141"/>
        <v>0</v>
      </c>
      <c r="BA67" s="45">
        <f t="shared" si="142"/>
        <v>0</v>
      </c>
      <c r="BB67" s="45">
        <f t="shared" si="143"/>
        <v>0</v>
      </c>
      <c r="BC67" s="45">
        <f t="shared" si="144"/>
        <v>0</v>
      </c>
      <c r="BD67" s="45">
        <f t="shared" si="145"/>
        <v>0</v>
      </c>
      <c r="BE67" s="45">
        <f t="shared" si="146"/>
        <v>0</v>
      </c>
      <c r="BF67" s="45">
        <f t="shared" si="147"/>
        <v>0</v>
      </c>
      <c r="BG67" s="45">
        <f t="shared" si="148"/>
        <v>0</v>
      </c>
      <c r="BH67" s="45">
        <f t="shared" si="149"/>
        <v>0</v>
      </c>
      <c r="BI67" s="45">
        <f t="shared" si="150"/>
        <v>0</v>
      </c>
      <c r="BJ67" s="45">
        <f t="shared" si="151"/>
        <v>0</v>
      </c>
      <c r="BK67" s="45"/>
      <c r="BL67" s="49">
        <v>66</v>
      </c>
      <c r="BM67">
        <f t="shared" ref="BM67:BM98" si="206">IF(BN67&lt;&gt;0,VLOOKUP(BL67,Ranking1,2,FALSE),0)</f>
        <v>0</v>
      </c>
      <c r="BN67" s="45">
        <f t="shared" si="97"/>
        <v>0</v>
      </c>
      <c r="BO67" s="45">
        <f t="shared" si="152"/>
        <v>0</v>
      </c>
      <c r="BP67" s="45">
        <f t="shared" si="153"/>
        <v>0</v>
      </c>
      <c r="BQ67" s="45">
        <f t="shared" si="154"/>
        <v>0</v>
      </c>
      <c r="BR67" s="45">
        <f t="shared" si="155"/>
        <v>0</v>
      </c>
      <c r="BS67" s="45">
        <f t="shared" si="156"/>
        <v>0</v>
      </c>
      <c r="BT67" s="45">
        <f t="shared" si="157"/>
        <v>0</v>
      </c>
      <c r="BU67" s="45">
        <f t="shared" si="158"/>
        <v>0</v>
      </c>
      <c r="BV67" s="45">
        <f t="shared" si="159"/>
        <v>0</v>
      </c>
      <c r="BW67" s="45">
        <f t="shared" si="160"/>
        <v>0</v>
      </c>
      <c r="BX67" s="45">
        <f t="shared" si="161"/>
        <v>0</v>
      </c>
      <c r="BY67" s="45">
        <f t="shared" si="162"/>
        <v>0</v>
      </c>
      <c r="BZ67" s="45">
        <f t="shared" si="163"/>
        <v>0</v>
      </c>
      <c r="CA67" s="45">
        <f t="shared" si="164"/>
        <v>0</v>
      </c>
      <c r="CB67" s="45">
        <f t="shared" si="165"/>
        <v>0</v>
      </c>
      <c r="CC67" s="45">
        <f t="shared" si="166"/>
        <v>0</v>
      </c>
      <c r="CD67" s="45">
        <f t="shared" si="167"/>
        <v>0</v>
      </c>
      <c r="CE67" s="45">
        <f t="shared" si="168"/>
        <v>0</v>
      </c>
      <c r="CF67" s="45">
        <f t="shared" si="169"/>
        <v>0</v>
      </c>
      <c r="CG67" s="45">
        <f t="shared" si="170"/>
        <v>0</v>
      </c>
      <c r="CH67" s="45">
        <f t="shared" si="171"/>
        <v>0</v>
      </c>
      <c r="CI67" s="45">
        <f t="shared" si="172"/>
        <v>0</v>
      </c>
      <c r="CJ67" s="45">
        <f t="shared" si="173"/>
        <v>0</v>
      </c>
      <c r="CK67" s="45">
        <f t="shared" si="174"/>
        <v>0</v>
      </c>
      <c r="CL67" s="45">
        <f t="shared" si="175"/>
        <v>0</v>
      </c>
      <c r="CM67" s="45"/>
      <c r="CN67" s="274">
        <f t="shared" ref="CN67:CN130" si="207">IF($EP$29=999,1,IF(CQ67=$EP$29,1,0))</f>
        <v>0</v>
      </c>
      <c r="CO67" s="274">
        <v>66</v>
      </c>
      <c r="CP67" s="269">
        <f t="shared" ref="CP67:CP130" si="208">RANK(E67,$E$2:$E$241)</f>
        <v>1</v>
      </c>
      <c r="CQ67" s="269">
        <f>CP67+COUNTIF($CP$2:CP67,CP67)-1</f>
        <v>66</v>
      </c>
      <c r="CR67" s="271" t="str">
        <f t="shared" si="176"/>
        <v>Eritrea</v>
      </c>
      <c r="CS67" s="71">
        <f t="shared" ref="CS67:CS130" si="209">SUM(CT67:DQ67)</f>
        <v>0</v>
      </c>
      <c r="CT67" s="45">
        <f t="shared" si="177"/>
        <v>0</v>
      </c>
      <c r="CU67" s="45">
        <f t="shared" si="178"/>
        <v>0</v>
      </c>
      <c r="CV67" s="45">
        <f t="shared" si="179"/>
        <v>0</v>
      </c>
      <c r="CW67" s="45">
        <f t="shared" si="180"/>
        <v>0</v>
      </c>
      <c r="CX67" s="45">
        <f t="shared" si="181"/>
        <v>0</v>
      </c>
      <c r="CY67" s="45">
        <f t="shared" si="182"/>
        <v>0</v>
      </c>
      <c r="CZ67" s="45">
        <f t="shared" si="183"/>
        <v>0</v>
      </c>
      <c r="DA67" s="45">
        <f t="shared" si="184"/>
        <v>0</v>
      </c>
      <c r="DB67" s="45">
        <f t="shared" si="185"/>
        <v>0</v>
      </c>
      <c r="DC67" s="45">
        <f t="shared" si="186"/>
        <v>0</v>
      </c>
      <c r="DD67" s="45">
        <f t="shared" si="187"/>
        <v>0</v>
      </c>
      <c r="DE67" s="45">
        <f t="shared" si="188"/>
        <v>0</v>
      </c>
      <c r="DF67" s="45">
        <f t="shared" si="189"/>
        <v>0</v>
      </c>
      <c r="DG67" s="45">
        <f t="shared" si="190"/>
        <v>0</v>
      </c>
      <c r="DH67" s="45">
        <f t="shared" si="191"/>
        <v>0</v>
      </c>
      <c r="DI67" s="45">
        <f t="shared" si="192"/>
        <v>0</v>
      </c>
      <c r="DJ67" s="45">
        <f t="shared" si="193"/>
        <v>0</v>
      </c>
      <c r="DK67" s="45">
        <f t="shared" si="194"/>
        <v>0</v>
      </c>
      <c r="DL67" s="45">
        <f t="shared" si="195"/>
        <v>0</v>
      </c>
      <c r="DM67" s="45">
        <f t="shared" si="196"/>
        <v>0</v>
      </c>
      <c r="DN67" s="45">
        <f t="shared" si="197"/>
        <v>0</v>
      </c>
      <c r="DO67" s="45">
        <f t="shared" si="198"/>
        <v>0</v>
      </c>
      <c r="DP67" s="45">
        <f t="shared" si="199"/>
        <v>0</v>
      </c>
      <c r="DQ67" s="45">
        <f t="shared" si="200"/>
        <v>0</v>
      </c>
    </row>
    <row r="68" spans="1:121">
      <c r="A68" s="269">
        <v>67</v>
      </c>
      <c r="B68" s="400">
        <f t="shared" si="201"/>
        <v>1</v>
      </c>
      <c r="C68" s="401">
        <f>B68+COUNTIF(B$2:$B68,B68)-1</f>
        <v>67</v>
      </c>
      <c r="D68" s="402" t="str">
        <f>Tables!AI68</f>
        <v>Estonia</v>
      </c>
      <c r="E68" s="403">
        <f t="shared" si="202"/>
        <v>0</v>
      </c>
      <c r="F68" s="47">
        <f>SUMIFS('Portfolio Allocation'!C$10:C$109,'Portfolio Allocation'!$A$10:$A$109,'Graph Tables'!$D68)</f>
        <v>0</v>
      </c>
      <c r="G68" s="47">
        <f>SUMIFS('Portfolio Allocation'!D$10:D$109,'Portfolio Allocation'!$A$10:$A$109,'Graph Tables'!$D68)</f>
        <v>0</v>
      </c>
      <c r="H68" s="47">
        <f>SUMIFS('Portfolio Allocation'!E$10:E$109,'Portfolio Allocation'!$A$10:$A$109,'Graph Tables'!$D68)</f>
        <v>0</v>
      </c>
      <c r="I68" s="47">
        <f>SUMIFS('Portfolio Allocation'!F$10:F$109,'Portfolio Allocation'!$A$10:$A$109,'Graph Tables'!$D68)</f>
        <v>0</v>
      </c>
      <c r="J68" s="47">
        <f>SUMIFS('Portfolio Allocation'!G$10:G$109,'Portfolio Allocation'!$A$10:$A$109,'Graph Tables'!$D68)</f>
        <v>0</v>
      </c>
      <c r="K68" s="47">
        <f>SUMIFS('Portfolio Allocation'!H$10:H$109,'Portfolio Allocation'!$A$10:$A$109,'Graph Tables'!$D68)</f>
        <v>0</v>
      </c>
      <c r="L68" s="47">
        <f>SUMIFS('Portfolio Allocation'!I$10:I$109,'Portfolio Allocation'!$A$10:$A$109,'Graph Tables'!$D68)</f>
        <v>0</v>
      </c>
      <c r="M68" s="47">
        <f>SUMIFS('Portfolio Allocation'!J$10:J$109,'Portfolio Allocation'!$A$10:$A$109,'Graph Tables'!$D68)</f>
        <v>0</v>
      </c>
      <c r="N68" s="47">
        <f>SUMIFS('Portfolio Allocation'!K$10:K$109,'Portfolio Allocation'!$A$10:$A$109,'Graph Tables'!$D68)</f>
        <v>0</v>
      </c>
      <c r="O68" s="47">
        <f>SUMIFS('Portfolio Allocation'!L$10:L$109,'Portfolio Allocation'!$A$10:$A$109,'Graph Tables'!$D68)</f>
        <v>0</v>
      </c>
      <c r="P68" s="47">
        <f>SUMIFS('Portfolio Allocation'!M$10:M$109,'Portfolio Allocation'!$A$10:$A$109,'Graph Tables'!$D68)</f>
        <v>0</v>
      </c>
      <c r="Q68" s="47">
        <f>SUMIFS('Portfolio Allocation'!N$10:N$109,'Portfolio Allocation'!$A$10:$A$109,'Graph Tables'!$D68)</f>
        <v>0</v>
      </c>
      <c r="R68" s="47">
        <f>SUMIFS('Portfolio Allocation'!O$10:O$109,'Portfolio Allocation'!$A$10:$A$109,'Graph Tables'!$D68)</f>
        <v>0</v>
      </c>
      <c r="S68" s="47">
        <f>SUMIFS('Portfolio Allocation'!P$10:P$109,'Portfolio Allocation'!$A$10:$A$109,'Graph Tables'!$D68)</f>
        <v>0</v>
      </c>
      <c r="T68" s="47">
        <f>SUMIFS('Portfolio Allocation'!Q$10:Q$109,'Portfolio Allocation'!$A$10:$A$109,'Graph Tables'!$D68)</f>
        <v>0</v>
      </c>
      <c r="U68" s="47">
        <f>SUMIFS('Portfolio Allocation'!R$10:R$109,'Portfolio Allocation'!$A$10:$A$109,'Graph Tables'!$D68)</f>
        <v>0</v>
      </c>
      <c r="V68" s="47">
        <f>SUMIFS('Portfolio Allocation'!S$10:S$109,'Portfolio Allocation'!$A$10:$A$109,'Graph Tables'!$D68)</f>
        <v>0</v>
      </c>
      <c r="W68" s="47">
        <f>SUMIFS('Portfolio Allocation'!T$10:T$109,'Portfolio Allocation'!$A$10:$A$109,'Graph Tables'!$D68)</f>
        <v>0</v>
      </c>
      <c r="X68" s="47">
        <f>SUMIFS('Portfolio Allocation'!U$10:U$109,'Portfolio Allocation'!$A$10:$A$109,'Graph Tables'!$D68)</f>
        <v>0</v>
      </c>
      <c r="Y68" s="47">
        <f>SUMIFS('Portfolio Allocation'!V$10:V$109,'Portfolio Allocation'!$A$10:$A$109,'Graph Tables'!$D68)</f>
        <v>0</v>
      </c>
      <c r="Z68" s="47">
        <f>SUMIFS('Portfolio Allocation'!W$10:W$109,'Portfolio Allocation'!$A$10:$A$109,'Graph Tables'!$D68)</f>
        <v>0</v>
      </c>
      <c r="AA68" s="47">
        <f>SUMIFS('Portfolio Allocation'!X$10:X$109,'Portfolio Allocation'!$A$10:$A$109,'Graph Tables'!$D68)</f>
        <v>0</v>
      </c>
      <c r="AB68" s="47">
        <f>SUMIFS('Portfolio Allocation'!Y$10:Y$109,'Portfolio Allocation'!$A$10:$A$109,'Graph Tables'!$D68)</f>
        <v>0</v>
      </c>
      <c r="AC68" s="47">
        <f>SUMIFS('Portfolio Allocation'!Z$10:Z$109,'Portfolio Allocation'!$A$10:$A$109,'Graph Tables'!$D68)</f>
        <v>0</v>
      </c>
      <c r="AD68" s="47"/>
      <c r="AE68" s="49">
        <v>67</v>
      </c>
      <c r="AF68" t="str">
        <f t="shared" si="203"/>
        <v xml:space="preserve"> </v>
      </c>
      <c r="AG68" s="45">
        <f t="shared" ref="AG68:AG101" si="210">LARGE($E:$E,AE68)</f>
        <v>0</v>
      </c>
      <c r="AH68" s="47"/>
      <c r="AI68" s="269">
        <f t="shared" si="204"/>
        <v>1</v>
      </c>
      <c r="AJ68" s="269">
        <f>AI68+COUNTIF(AI$2:$AI68,AI68)-1</f>
        <v>67</v>
      </c>
      <c r="AK68" s="271" t="str">
        <f t="shared" si="127"/>
        <v>Estonia</v>
      </c>
      <c r="AL68" s="71">
        <f t="shared" si="205"/>
        <v>0</v>
      </c>
      <c r="AM68" s="45">
        <f t="shared" si="128"/>
        <v>0</v>
      </c>
      <c r="AN68" s="45">
        <f t="shared" si="129"/>
        <v>0</v>
      </c>
      <c r="AO68" s="45">
        <f t="shared" si="130"/>
        <v>0</v>
      </c>
      <c r="AP68" s="45">
        <f t="shared" si="131"/>
        <v>0</v>
      </c>
      <c r="AQ68" s="45">
        <f t="shared" si="132"/>
        <v>0</v>
      </c>
      <c r="AR68" s="45">
        <f t="shared" si="133"/>
        <v>0</v>
      </c>
      <c r="AS68" s="45">
        <f t="shared" si="134"/>
        <v>0</v>
      </c>
      <c r="AT68" s="45">
        <f t="shared" si="135"/>
        <v>0</v>
      </c>
      <c r="AU68" s="45">
        <f t="shared" si="136"/>
        <v>0</v>
      </c>
      <c r="AV68" s="45">
        <f t="shared" si="137"/>
        <v>0</v>
      </c>
      <c r="AW68" s="45">
        <f t="shared" si="138"/>
        <v>0</v>
      </c>
      <c r="AX68" s="45">
        <f t="shared" si="139"/>
        <v>0</v>
      </c>
      <c r="AY68" s="45">
        <f t="shared" si="140"/>
        <v>0</v>
      </c>
      <c r="AZ68" s="45">
        <f t="shared" si="141"/>
        <v>0</v>
      </c>
      <c r="BA68" s="45">
        <f t="shared" si="142"/>
        <v>0</v>
      </c>
      <c r="BB68" s="45">
        <f t="shared" si="143"/>
        <v>0</v>
      </c>
      <c r="BC68" s="45">
        <f t="shared" si="144"/>
        <v>0</v>
      </c>
      <c r="BD68" s="45">
        <f t="shared" si="145"/>
        <v>0</v>
      </c>
      <c r="BE68" s="45">
        <f t="shared" si="146"/>
        <v>0</v>
      </c>
      <c r="BF68" s="45">
        <f t="shared" si="147"/>
        <v>0</v>
      </c>
      <c r="BG68" s="45">
        <f t="shared" si="148"/>
        <v>0</v>
      </c>
      <c r="BH68" s="45">
        <f t="shared" si="149"/>
        <v>0</v>
      </c>
      <c r="BI68" s="45">
        <f t="shared" si="150"/>
        <v>0</v>
      </c>
      <c r="BJ68" s="45">
        <f t="shared" si="151"/>
        <v>0</v>
      </c>
      <c r="BK68" s="45"/>
      <c r="BL68" s="49">
        <v>67</v>
      </c>
      <c r="BM68">
        <f t="shared" si="206"/>
        <v>0</v>
      </c>
      <c r="BN68" s="45">
        <f t="shared" ref="BN68:BN101" si="211">LARGE($AL:$AL,BL68)</f>
        <v>0</v>
      </c>
      <c r="BO68" s="45">
        <f t="shared" si="152"/>
        <v>0</v>
      </c>
      <c r="BP68" s="45">
        <f t="shared" si="153"/>
        <v>0</v>
      </c>
      <c r="BQ68" s="45">
        <f t="shared" si="154"/>
        <v>0</v>
      </c>
      <c r="BR68" s="45">
        <f t="shared" si="155"/>
        <v>0</v>
      </c>
      <c r="BS68" s="45">
        <f t="shared" si="156"/>
        <v>0</v>
      </c>
      <c r="BT68" s="45">
        <f t="shared" si="157"/>
        <v>0</v>
      </c>
      <c r="BU68" s="45">
        <f t="shared" si="158"/>
        <v>0</v>
      </c>
      <c r="BV68" s="45">
        <f t="shared" si="159"/>
        <v>0</v>
      </c>
      <c r="BW68" s="45">
        <f t="shared" si="160"/>
        <v>0</v>
      </c>
      <c r="BX68" s="45">
        <f t="shared" si="161"/>
        <v>0</v>
      </c>
      <c r="BY68" s="45">
        <f t="shared" si="162"/>
        <v>0</v>
      </c>
      <c r="BZ68" s="45">
        <f t="shared" si="163"/>
        <v>0</v>
      </c>
      <c r="CA68" s="45">
        <f t="shared" si="164"/>
        <v>0</v>
      </c>
      <c r="CB68" s="45">
        <f t="shared" si="165"/>
        <v>0</v>
      </c>
      <c r="CC68" s="45">
        <f t="shared" si="166"/>
        <v>0</v>
      </c>
      <c r="CD68" s="45">
        <f t="shared" si="167"/>
        <v>0</v>
      </c>
      <c r="CE68" s="45">
        <f t="shared" si="168"/>
        <v>0</v>
      </c>
      <c r="CF68" s="45">
        <f t="shared" si="169"/>
        <v>0</v>
      </c>
      <c r="CG68" s="45">
        <f t="shared" si="170"/>
        <v>0</v>
      </c>
      <c r="CH68" s="45">
        <f t="shared" si="171"/>
        <v>0</v>
      </c>
      <c r="CI68" s="45">
        <f t="shared" si="172"/>
        <v>0</v>
      </c>
      <c r="CJ68" s="45">
        <f t="shared" si="173"/>
        <v>0</v>
      </c>
      <c r="CK68" s="45">
        <f t="shared" si="174"/>
        <v>0</v>
      </c>
      <c r="CL68" s="45">
        <f t="shared" si="175"/>
        <v>0</v>
      </c>
      <c r="CM68" s="45"/>
      <c r="CN68" s="274">
        <f t="shared" si="207"/>
        <v>0</v>
      </c>
      <c r="CO68" s="274">
        <v>67</v>
      </c>
      <c r="CP68" s="269">
        <f t="shared" si="208"/>
        <v>1</v>
      </c>
      <c r="CQ68" s="269">
        <f>CP68+COUNTIF($CP$2:CP68,CP68)-1</f>
        <v>67</v>
      </c>
      <c r="CR68" s="271" t="str">
        <f t="shared" si="176"/>
        <v>Estonia</v>
      </c>
      <c r="CS68" s="71">
        <f t="shared" si="209"/>
        <v>0</v>
      </c>
      <c r="CT68" s="45">
        <f t="shared" si="177"/>
        <v>0</v>
      </c>
      <c r="CU68" s="45">
        <f t="shared" si="178"/>
        <v>0</v>
      </c>
      <c r="CV68" s="45">
        <f t="shared" si="179"/>
        <v>0</v>
      </c>
      <c r="CW68" s="45">
        <f t="shared" si="180"/>
        <v>0</v>
      </c>
      <c r="CX68" s="45">
        <f t="shared" si="181"/>
        <v>0</v>
      </c>
      <c r="CY68" s="45">
        <f t="shared" si="182"/>
        <v>0</v>
      </c>
      <c r="CZ68" s="45">
        <f t="shared" si="183"/>
        <v>0</v>
      </c>
      <c r="DA68" s="45">
        <f t="shared" si="184"/>
        <v>0</v>
      </c>
      <c r="DB68" s="45">
        <f t="shared" si="185"/>
        <v>0</v>
      </c>
      <c r="DC68" s="45">
        <f t="shared" si="186"/>
        <v>0</v>
      </c>
      <c r="DD68" s="45">
        <f t="shared" si="187"/>
        <v>0</v>
      </c>
      <c r="DE68" s="45">
        <f t="shared" si="188"/>
        <v>0</v>
      </c>
      <c r="DF68" s="45">
        <f t="shared" si="189"/>
        <v>0</v>
      </c>
      <c r="DG68" s="45">
        <f t="shared" si="190"/>
        <v>0</v>
      </c>
      <c r="DH68" s="45">
        <f t="shared" si="191"/>
        <v>0</v>
      </c>
      <c r="DI68" s="45">
        <f t="shared" si="192"/>
        <v>0</v>
      </c>
      <c r="DJ68" s="45">
        <f t="shared" si="193"/>
        <v>0</v>
      </c>
      <c r="DK68" s="45">
        <f t="shared" si="194"/>
        <v>0</v>
      </c>
      <c r="DL68" s="45">
        <f t="shared" si="195"/>
        <v>0</v>
      </c>
      <c r="DM68" s="45">
        <f t="shared" si="196"/>
        <v>0</v>
      </c>
      <c r="DN68" s="45">
        <f t="shared" si="197"/>
        <v>0</v>
      </c>
      <c r="DO68" s="45">
        <f t="shared" si="198"/>
        <v>0</v>
      </c>
      <c r="DP68" s="45">
        <f t="shared" si="199"/>
        <v>0</v>
      </c>
      <c r="DQ68" s="45">
        <f t="shared" si="200"/>
        <v>0</v>
      </c>
    </row>
    <row r="69" spans="1:121">
      <c r="A69" s="269">
        <v>68</v>
      </c>
      <c r="B69" s="400">
        <f t="shared" si="201"/>
        <v>1</v>
      </c>
      <c r="C69" s="401">
        <f>B69+COUNTIF(B$2:$B69,B69)-1</f>
        <v>68</v>
      </c>
      <c r="D69" s="402" t="str">
        <f>Tables!AI69</f>
        <v>Ethiopia</v>
      </c>
      <c r="E69" s="403">
        <f t="shared" si="202"/>
        <v>0</v>
      </c>
      <c r="F69" s="47">
        <f>SUMIFS('Portfolio Allocation'!C$10:C$109,'Portfolio Allocation'!$A$10:$A$109,'Graph Tables'!$D69)</f>
        <v>0</v>
      </c>
      <c r="G69" s="47">
        <f>SUMIFS('Portfolio Allocation'!D$10:D$109,'Portfolio Allocation'!$A$10:$A$109,'Graph Tables'!$D69)</f>
        <v>0</v>
      </c>
      <c r="H69" s="47">
        <f>SUMIFS('Portfolio Allocation'!E$10:E$109,'Portfolio Allocation'!$A$10:$A$109,'Graph Tables'!$D69)</f>
        <v>0</v>
      </c>
      <c r="I69" s="47">
        <f>SUMIFS('Portfolio Allocation'!F$10:F$109,'Portfolio Allocation'!$A$10:$A$109,'Graph Tables'!$D69)</f>
        <v>0</v>
      </c>
      <c r="J69" s="47">
        <f>SUMIFS('Portfolio Allocation'!G$10:G$109,'Portfolio Allocation'!$A$10:$A$109,'Graph Tables'!$D69)</f>
        <v>0</v>
      </c>
      <c r="K69" s="47">
        <f>SUMIFS('Portfolio Allocation'!H$10:H$109,'Portfolio Allocation'!$A$10:$A$109,'Graph Tables'!$D69)</f>
        <v>0</v>
      </c>
      <c r="L69" s="47">
        <f>SUMIFS('Portfolio Allocation'!I$10:I$109,'Portfolio Allocation'!$A$10:$A$109,'Graph Tables'!$D69)</f>
        <v>0</v>
      </c>
      <c r="M69" s="47">
        <f>SUMIFS('Portfolio Allocation'!J$10:J$109,'Portfolio Allocation'!$A$10:$A$109,'Graph Tables'!$D69)</f>
        <v>0</v>
      </c>
      <c r="N69" s="47">
        <f>SUMIFS('Portfolio Allocation'!K$10:K$109,'Portfolio Allocation'!$A$10:$A$109,'Graph Tables'!$D69)</f>
        <v>0</v>
      </c>
      <c r="O69" s="47">
        <f>SUMIFS('Portfolio Allocation'!L$10:L$109,'Portfolio Allocation'!$A$10:$A$109,'Graph Tables'!$D69)</f>
        <v>0</v>
      </c>
      <c r="P69" s="47">
        <f>SUMIFS('Portfolio Allocation'!M$10:M$109,'Portfolio Allocation'!$A$10:$A$109,'Graph Tables'!$D69)</f>
        <v>0</v>
      </c>
      <c r="Q69" s="47">
        <f>SUMIFS('Portfolio Allocation'!N$10:N$109,'Portfolio Allocation'!$A$10:$A$109,'Graph Tables'!$D69)</f>
        <v>0</v>
      </c>
      <c r="R69" s="47">
        <f>SUMIFS('Portfolio Allocation'!O$10:O$109,'Portfolio Allocation'!$A$10:$A$109,'Graph Tables'!$D69)</f>
        <v>0</v>
      </c>
      <c r="S69" s="47">
        <f>SUMIFS('Portfolio Allocation'!P$10:P$109,'Portfolio Allocation'!$A$10:$A$109,'Graph Tables'!$D69)</f>
        <v>0</v>
      </c>
      <c r="T69" s="47">
        <f>SUMIFS('Portfolio Allocation'!Q$10:Q$109,'Portfolio Allocation'!$A$10:$A$109,'Graph Tables'!$D69)</f>
        <v>0</v>
      </c>
      <c r="U69" s="47">
        <f>SUMIFS('Portfolio Allocation'!R$10:R$109,'Portfolio Allocation'!$A$10:$A$109,'Graph Tables'!$D69)</f>
        <v>0</v>
      </c>
      <c r="V69" s="47">
        <f>SUMIFS('Portfolio Allocation'!S$10:S$109,'Portfolio Allocation'!$A$10:$A$109,'Graph Tables'!$D69)</f>
        <v>0</v>
      </c>
      <c r="W69" s="47">
        <f>SUMIFS('Portfolio Allocation'!T$10:T$109,'Portfolio Allocation'!$A$10:$A$109,'Graph Tables'!$D69)</f>
        <v>0</v>
      </c>
      <c r="X69" s="47">
        <f>SUMIFS('Portfolio Allocation'!U$10:U$109,'Portfolio Allocation'!$A$10:$A$109,'Graph Tables'!$D69)</f>
        <v>0</v>
      </c>
      <c r="Y69" s="47">
        <f>SUMIFS('Portfolio Allocation'!V$10:V$109,'Portfolio Allocation'!$A$10:$A$109,'Graph Tables'!$D69)</f>
        <v>0</v>
      </c>
      <c r="Z69" s="47">
        <f>SUMIFS('Portfolio Allocation'!W$10:W$109,'Portfolio Allocation'!$A$10:$A$109,'Graph Tables'!$D69)</f>
        <v>0</v>
      </c>
      <c r="AA69" s="47">
        <f>SUMIFS('Portfolio Allocation'!X$10:X$109,'Portfolio Allocation'!$A$10:$A$109,'Graph Tables'!$D69)</f>
        <v>0</v>
      </c>
      <c r="AB69" s="47">
        <f>SUMIFS('Portfolio Allocation'!Y$10:Y$109,'Portfolio Allocation'!$A$10:$A$109,'Graph Tables'!$D69)</f>
        <v>0</v>
      </c>
      <c r="AC69" s="47">
        <f>SUMIFS('Portfolio Allocation'!Z$10:Z$109,'Portfolio Allocation'!$A$10:$A$109,'Graph Tables'!$D69)</f>
        <v>0</v>
      </c>
      <c r="AD69" s="47"/>
      <c r="AE69" s="49">
        <v>68</v>
      </c>
      <c r="AF69" t="str">
        <f t="shared" si="203"/>
        <v xml:space="preserve"> </v>
      </c>
      <c r="AG69" s="45">
        <f t="shared" si="210"/>
        <v>0</v>
      </c>
      <c r="AH69" s="47"/>
      <c r="AI69" s="269">
        <f t="shared" si="204"/>
        <v>1</v>
      </c>
      <c r="AJ69" s="269">
        <f>AI69+COUNTIF(AI$2:$AI69,AI69)-1</f>
        <v>68</v>
      </c>
      <c r="AK69" s="271" t="str">
        <f t="shared" si="127"/>
        <v>Ethiopia</v>
      </c>
      <c r="AL69" s="71">
        <f t="shared" si="205"/>
        <v>0</v>
      </c>
      <c r="AM69" s="45">
        <f t="shared" si="128"/>
        <v>0</v>
      </c>
      <c r="AN69" s="45">
        <f t="shared" si="129"/>
        <v>0</v>
      </c>
      <c r="AO69" s="45">
        <f t="shared" si="130"/>
        <v>0</v>
      </c>
      <c r="AP69" s="45">
        <f t="shared" si="131"/>
        <v>0</v>
      </c>
      <c r="AQ69" s="45">
        <f t="shared" si="132"/>
        <v>0</v>
      </c>
      <c r="AR69" s="45">
        <f t="shared" si="133"/>
        <v>0</v>
      </c>
      <c r="AS69" s="45">
        <f t="shared" si="134"/>
        <v>0</v>
      </c>
      <c r="AT69" s="45">
        <f t="shared" si="135"/>
        <v>0</v>
      </c>
      <c r="AU69" s="45">
        <f t="shared" si="136"/>
        <v>0</v>
      </c>
      <c r="AV69" s="45">
        <f t="shared" si="137"/>
        <v>0</v>
      </c>
      <c r="AW69" s="45">
        <f t="shared" si="138"/>
        <v>0</v>
      </c>
      <c r="AX69" s="45">
        <f t="shared" si="139"/>
        <v>0</v>
      </c>
      <c r="AY69" s="45">
        <f t="shared" si="140"/>
        <v>0</v>
      </c>
      <c r="AZ69" s="45">
        <f t="shared" si="141"/>
        <v>0</v>
      </c>
      <c r="BA69" s="45">
        <f t="shared" si="142"/>
        <v>0</v>
      </c>
      <c r="BB69" s="45">
        <f t="shared" si="143"/>
        <v>0</v>
      </c>
      <c r="BC69" s="45">
        <f t="shared" si="144"/>
        <v>0</v>
      </c>
      <c r="BD69" s="45">
        <f t="shared" si="145"/>
        <v>0</v>
      </c>
      <c r="BE69" s="45">
        <f t="shared" si="146"/>
        <v>0</v>
      </c>
      <c r="BF69" s="45">
        <f t="shared" si="147"/>
        <v>0</v>
      </c>
      <c r="BG69" s="45">
        <f t="shared" si="148"/>
        <v>0</v>
      </c>
      <c r="BH69" s="45">
        <f t="shared" si="149"/>
        <v>0</v>
      </c>
      <c r="BI69" s="45">
        <f t="shared" si="150"/>
        <v>0</v>
      </c>
      <c r="BJ69" s="45">
        <f t="shared" si="151"/>
        <v>0</v>
      </c>
      <c r="BK69" s="45"/>
      <c r="BL69" s="49">
        <v>68</v>
      </c>
      <c r="BM69">
        <f t="shared" si="206"/>
        <v>0</v>
      </c>
      <c r="BN69" s="45">
        <f t="shared" si="211"/>
        <v>0</v>
      </c>
      <c r="BO69" s="45">
        <f t="shared" si="152"/>
        <v>0</v>
      </c>
      <c r="BP69" s="45">
        <f t="shared" si="153"/>
        <v>0</v>
      </c>
      <c r="BQ69" s="45">
        <f t="shared" si="154"/>
        <v>0</v>
      </c>
      <c r="BR69" s="45">
        <f t="shared" si="155"/>
        <v>0</v>
      </c>
      <c r="BS69" s="45">
        <f t="shared" si="156"/>
        <v>0</v>
      </c>
      <c r="BT69" s="45">
        <f t="shared" si="157"/>
        <v>0</v>
      </c>
      <c r="BU69" s="45">
        <f t="shared" si="158"/>
        <v>0</v>
      </c>
      <c r="BV69" s="45">
        <f t="shared" si="159"/>
        <v>0</v>
      </c>
      <c r="BW69" s="45">
        <f t="shared" si="160"/>
        <v>0</v>
      </c>
      <c r="BX69" s="45">
        <f t="shared" si="161"/>
        <v>0</v>
      </c>
      <c r="BY69" s="45">
        <f t="shared" si="162"/>
        <v>0</v>
      </c>
      <c r="BZ69" s="45">
        <f t="shared" si="163"/>
        <v>0</v>
      </c>
      <c r="CA69" s="45">
        <f t="shared" si="164"/>
        <v>0</v>
      </c>
      <c r="CB69" s="45">
        <f t="shared" si="165"/>
        <v>0</v>
      </c>
      <c r="CC69" s="45">
        <f t="shared" si="166"/>
        <v>0</v>
      </c>
      <c r="CD69" s="45">
        <f t="shared" si="167"/>
        <v>0</v>
      </c>
      <c r="CE69" s="45">
        <f t="shared" si="168"/>
        <v>0</v>
      </c>
      <c r="CF69" s="45">
        <f t="shared" si="169"/>
        <v>0</v>
      </c>
      <c r="CG69" s="45">
        <f t="shared" si="170"/>
        <v>0</v>
      </c>
      <c r="CH69" s="45">
        <f t="shared" si="171"/>
        <v>0</v>
      </c>
      <c r="CI69" s="45">
        <f t="shared" si="172"/>
        <v>0</v>
      </c>
      <c r="CJ69" s="45">
        <f t="shared" si="173"/>
        <v>0</v>
      </c>
      <c r="CK69" s="45">
        <f t="shared" si="174"/>
        <v>0</v>
      </c>
      <c r="CL69" s="45">
        <f t="shared" si="175"/>
        <v>0</v>
      </c>
      <c r="CM69" s="45"/>
      <c r="CN69" s="274">
        <f t="shared" si="207"/>
        <v>0</v>
      </c>
      <c r="CO69" s="274">
        <v>68</v>
      </c>
      <c r="CP69" s="269">
        <f t="shared" si="208"/>
        <v>1</v>
      </c>
      <c r="CQ69" s="269">
        <f>CP69+COUNTIF($CP$2:CP69,CP69)-1</f>
        <v>68</v>
      </c>
      <c r="CR69" s="271" t="str">
        <f t="shared" si="176"/>
        <v>Ethiopia</v>
      </c>
      <c r="CS69" s="71">
        <f t="shared" si="209"/>
        <v>0</v>
      </c>
      <c r="CT69" s="45">
        <f t="shared" si="177"/>
        <v>0</v>
      </c>
      <c r="CU69" s="45">
        <f t="shared" si="178"/>
        <v>0</v>
      </c>
      <c r="CV69" s="45">
        <f t="shared" si="179"/>
        <v>0</v>
      </c>
      <c r="CW69" s="45">
        <f t="shared" si="180"/>
        <v>0</v>
      </c>
      <c r="CX69" s="45">
        <f t="shared" si="181"/>
        <v>0</v>
      </c>
      <c r="CY69" s="45">
        <f t="shared" si="182"/>
        <v>0</v>
      </c>
      <c r="CZ69" s="45">
        <f t="shared" si="183"/>
        <v>0</v>
      </c>
      <c r="DA69" s="45">
        <f t="shared" si="184"/>
        <v>0</v>
      </c>
      <c r="DB69" s="45">
        <f t="shared" si="185"/>
        <v>0</v>
      </c>
      <c r="DC69" s="45">
        <f t="shared" si="186"/>
        <v>0</v>
      </c>
      <c r="DD69" s="45">
        <f t="shared" si="187"/>
        <v>0</v>
      </c>
      <c r="DE69" s="45">
        <f t="shared" si="188"/>
        <v>0</v>
      </c>
      <c r="DF69" s="45">
        <f t="shared" si="189"/>
        <v>0</v>
      </c>
      <c r="DG69" s="45">
        <f t="shared" si="190"/>
        <v>0</v>
      </c>
      <c r="DH69" s="45">
        <f t="shared" si="191"/>
        <v>0</v>
      </c>
      <c r="DI69" s="45">
        <f t="shared" si="192"/>
        <v>0</v>
      </c>
      <c r="DJ69" s="45">
        <f t="shared" si="193"/>
        <v>0</v>
      </c>
      <c r="DK69" s="45">
        <f t="shared" si="194"/>
        <v>0</v>
      </c>
      <c r="DL69" s="45">
        <f t="shared" si="195"/>
        <v>0</v>
      </c>
      <c r="DM69" s="45">
        <f t="shared" si="196"/>
        <v>0</v>
      </c>
      <c r="DN69" s="45">
        <f t="shared" si="197"/>
        <v>0</v>
      </c>
      <c r="DO69" s="45">
        <f t="shared" si="198"/>
        <v>0</v>
      </c>
      <c r="DP69" s="45">
        <f t="shared" si="199"/>
        <v>0</v>
      </c>
      <c r="DQ69" s="45">
        <f t="shared" si="200"/>
        <v>0</v>
      </c>
    </row>
    <row r="70" spans="1:121">
      <c r="A70" s="269">
        <v>69</v>
      </c>
      <c r="B70" s="400">
        <f t="shared" si="201"/>
        <v>1</v>
      </c>
      <c r="C70" s="401">
        <f>B70+COUNTIF(B$2:$B70,B70)-1</f>
        <v>69</v>
      </c>
      <c r="D70" s="402" t="str">
        <f>Tables!AI70</f>
        <v>Faeroe Islands</v>
      </c>
      <c r="E70" s="403">
        <f t="shared" si="202"/>
        <v>0</v>
      </c>
      <c r="F70" s="47">
        <f>SUMIFS('Portfolio Allocation'!C$10:C$109,'Portfolio Allocation'!$A$10:$A$109,'Graph Tables'!$D70)</f>
        <v>0</v>
      </c>
      <c r="G70" s="47">
        <f>SUMIFS('Portfolio Allocation'!D$10:D$109,'Portfolio Allocation'!$A$10:$A$109,'Graph Tables'!$D70)</f>
        <v>0</v>
      </c>
      <c r="H70" s="47">
        <f>SUMIFS('Portfolio Allocation'!E$10:E$109,'Portfolio Allocation'!$A$10:$A$109,'Graph Tables'!$D70)</f>
        <v>0</v>
      </c>
      <c r="I70" s="47">
        <f>SUMIFS('Portfolio Allocation'!F$10:F$109,'Portfolio Allocation'!$A$10:$A$109,'Graph Tables'!$D70)</f>
        <v>0</v>
      </c>
      <c r="J70" s="47">
        <f>SUMIFS('Portfolio Allocation'!G$10:G$109,'Portfolio Allocation'!$A$10:$A$109,'Graph Tables'!$D70)</f>
        <v>0</v>
      </c>
      <c r="K70" s="47">
        <f>SUMIFS('Portfolio Allocation'!H$10:H$109,'Portfolio Allocation'!$A$10:$A$109,'Graph Tables'!$D70)</f>
        <v>0</v>
      </c>
      <c r="L70" s="47">
        <f>SUMIFS('Portfolio Allocation'!I$10:I$109,'Portfolio Allocation'!$A$10:$A$109,'Graph Tables'!$D70)</f>
        <v>0</v>
      </c>
      <c r="M70" s="47">
        <f>SUMIFS('Portfolio Allocation'!J$10:J$109,'Portfolio Allocation'!$A$10:$A$109,'Graph Tables'!$D70)</f>
        <v>0</v>
      </c>
      <c r="N70" s="47">
        <f>SUMIFS('Portfolio Allocation'!K$10:K$109,'Portfolio Allocation'!$A$10:$A$109,'Graph Tables'!$D70)</f>
        <v>0</v>
      </c>
      <c r="O70" s="47">
        <f>SUMIFS('Portfolio Allocation'!L$10:L$109,'Portfolio Allocation'!$A$10:$A$109,'Graph Tables'!$D70)</f>
        <v>0</v>
      </c>
      <c r="P70" s="47">
        <f>SUMIFS('Portfolio Allocation'!M$10:M$109,'Portfolio Allocation'!$A$10:$A$109,'Graph Tables'!$D70)</f>
        <v>0</v>
      </c>
      <c r="Q70" s="47">
        <f>SUMIFS('Portfolio Allocation'!N$10:N$109,'Portfolio Allocation'!$A$10:$A$109,'Graph Tables'!$D70)</f>
        <v>0</v>
      </c>
      <c r="R70" s="47">
        <f>SUMIFS('Portfolio Allocation'!O$10:O$109,'Portfolio Allocation'!$A$10:$A$109,'Graph Tables'!$D70)</f>
        <v>0</v>
      </c>
      <c r="S70" s="47">
        <f>SUMIFS('Portfolio Allocation'!P$10:P$109,'Portfolio Allocation'!$A$10:$A$109,'Graph Tables'!$D70)</f>
        <v>0</v>
      </c>
      <c r="T70" s="47">
        <f>SUMIFS('Portfolio Allocation'!Q$10:Q$109,'Portfolio Allocation'!$A$10:$A$109,'Graph Tables'!$D70)</f>
        <v>0</v>
      </c>
      <c r="U70" s="47">
        <f>SUMIFS('Portfolio Allocation'!R$10:R$109,'Portfolio Allocation'!$A$10:$A$109,'Graph Tables'!$D70)</f>
        <v>0</v>
      </c>
      <c r="V70" s="47">
        <f>SUMIFS('Portfolio Allocation'!S$10:S$109,'Portfolio Allocation'!$A$10:$A$109,'Graph Tables'!$D70)</f>
        <v>0</v>
      </c>
      <c r="W70" s="47">
        <f>SUMIFS('Portfolio Allocation'!T$10:T$109,'Portfolio Allocation'!$A$10:$A$109,'Graph Tables'!$D70)</f>
        <v>0</v>
      </c>
      <c r="X70" s="47">
        <f>SUMIFS('Portfolio Allocation'!U$10:U$109,'Portfolio Allocation'!$A$10:$A$109,'Graph Tables'!$D70)</f>
        <v>0</v>
      </c>
      <c r="Y70" s="47">
        <f>SUMIFS('Portfolio Allocation'!V$10:V$109,'Portfolio Allocation'!$A$10:$A$109,'Graph Tables'!$D70)</f>
        <v>0</v>
      </c>
      <c r="Z70" s="47">
        <f>SUMIFS('Portfolio Allocation'!W$10:W$109,'Portfolio Allocation'!$A$10:$A$109,'Graph Tables'!$D70)</f>
        <v>0</v>
      </c>
      <c r="AA70" s="47">
        <f>SUMIFS('Portfolio Allocation'!X$10:X$109,'Portfolio Allocation'!$A$10:$A$109,'Graph Tables'!$D70)</f>
        <v>0</v>
      </c>
      <c r="AB70" s="47">
        <f>SUMIFS('Portfolio Allocation'!Y$10:Y$109,'Portfolio Allocation'!$A$10:$A$109,'Graph Tables'!$D70)</f>
        <v>0</v>
      </c>
      <c r="AC70" s="47">
        <f>SUMIFS('Portfolio Allocation'!Z$10:Z$109,'Portfolio Allocation'!$A$10:$A$109,'Graph Tables'!$D70)</f>
        <v>0</v>
      </c>
      <c r="AD70" s="47"/>
      <c r="AE70" s="49">
        <v>69</v>
      </c>
      <c r="AF70" t="str">
        <f t="shared" si="203"/>
        <v xml:space="preserve"> </v>
      </c>
      <c r="AG70" s="45">
        <f t="shared" si="210"/>
        <v>0</v>
      </c>
      <c r="AH70" s="47"/>
      <c r="AI70" s="269">
        <f t="shared" si="204"/>
        <v>1</v>
      </c>
      <c r="AJ70" s="269">
        <f>AI70+COUNTIF(AI$2:$AI70,AI70)-1</f>
        <v>69</v>
      </c>
      <c r="AK70" s="271" t="str">
        <f t="shared" si="127"/>
        <v>Faeroe Islands</v>
      </c>
      <c r="AL70" s="71">
        <f t="shared" si="205"/>
        <v>0</v>
      </c>
      <c r="AM70" s="45">
        <f t="shared" si="128"/>
        <v>0</v>
      </c>
      <c r="AN70" s="45">
        <f t="shared" si="129"/>
        <v>0</v>
      </c>
      <c r="AO70" s="45">
        <f t="shared" si="130"/>
        <v>0</v>
      </c>
      <c r="AP70" s="45">
        <f t="shared" si="131"/>
        <v>0</v>
      </c>
      <c r="AQ70" s="45">
        <f t="shared" si="132"/>
        <v>0</v>
      </c>
      <c r="AR70" s="45">
        <f t="shared" si="133"/>
        <v>0</v>
      </c>
      <c r="AS70" s="45">
        <f t="shared" si="134"/>
        <v>0</v>
      </c>
      <c r="AT70" s="45">
        <f t="shared" si="135"/>
        <v>0</v>
      </c>
      <c r="AU70" s="45">
        <f t="shared" si="136"/>
        <v>0</v>
      </c>
      <c r="AV70" s="45">
        <f t="shared" si="137"/>
        <v>0</v>
      </c>
      <c r="AW70" s="45">
        <f t="shared" si="138"/>
        <v>0</v>
      </c>
      <c r="AX70" s="45">
        <f t="shared" si="139"/>
        <v>0</v>
      </c>
      <c r="AY70" s="45">
        <f t="shared" si="140"/>
        <v>0</v>
      </c>
      <c r="AZ70" s="45">
        <f t="shared" si="141"/>
        <v>0</v>
      </c>
      <c r="BA70" s="45">
        <f t="shared" si="142"/>
        <v>0</v>
      </c>
      <c r="BB70" s="45">
        <f t="shared" si="143"/>
        <v>0</v>
      </c>
      <c r="BC70" s="45">
        <f t="shared" si="144"/>
        <v>0</v>
      </c>
      <c r="BD70" s="45">
        <f t="shared" si="145"/>
        <v>0</v>
      </c>
      <c r="BE70" s="45">
        <f t="shared" si="146"/>
        <v>0</v>
      </c>
      <c r="BF70" s="45">
        <f t="shared" si="147"/>
        <v>0</v>
      </c>
      <c r="BG70" s="45">
        <f t="shared" si="148"/>
        <v>0</v>
      </c>
      <c r="BH70" s="45">
        <f t="shared" si="149"/>
        <v>0</v>
      </c>
      <c r="BI70" s="45">
        <f t="shared" si="150"/>
        <v>0</v>
      </c>
      <c r="BJ70" s="45">
        <f t="shared" si="151"/>
        <v>0</v>
      </c>
      <c r="BK70" s="45"/>
      <c r="BL70" s="49">
        <v>69</v>
      </c>
      <c r="BM70">
        <f t="shared" si="206"/>
        <v>0</v>
      </c>
      <c r="BN70" s="45">
        <f t="shared" si="211"/>
        <v>0</v>
      </c>
      <c r="BO70" s="45">
        <f t="shared" si="152"/>
        <v>0</v>
      </c>
      <c r="BP70" s="45">
        <f t="shared" si="153"/>
        <v>0</v>
      </c>
      <c r="BQ70" s="45">
        <f t="shared" si="154"/>
        <v>0</v>
      </c>
      <c r="BR70" s="45">
        <f t="shared" si="155"/>
        <v>0</v>
      </c>
      <c r="BS70" s="45">
        <f t="shared" si="156"/>
        <v>0</v>
      </c>
      <c r="BT70" s="45">
        <f t="shared" si="157"/>
        <v>0</v>
      </c>
      <c r="BU70" s="45">
        <f t="shared" si="158"/>
        <v>0</v>
      </c>
      <c r="BV70" s="45">
        <f t="shared" si="159"/>
        <v>0</v>
      </c>
      <c r="BW70" s="45">
        <f t="shared" si="160"/>
        <v>0</v>
      </c>
      <c r="BX70" s="45">
        <f t="shared" si="161"/>
        <v>0</v>
      </c>
      <c r="BY70" s="45">
        <f t="shared" si="162"/>
        <v>0</v>
      </c>
      <c r="BZ70" s="45">
        <f t="shared" si="163"/>
        <v>0</v>
      </c>
      <c r="CA70" s="45">
        <f t="shared" si="164"/>
        <v>0</v>
      </c>
      <c r="CB70" s="45">
        <f t="shared" si="165"/>
        <v>0</v>
      </c>
      <c r="CC70" s="45">
        <f t="shared" si="166"/>
        <v>0</v>
      </c>
      <c r="CD70" s="45">
        <f t="shared" si="167"/>
        <v>0</v>
      </c>
      <c r="CE70" s="45">
        <f t="shared" si="168"/>
        <v>0</v>
      </c>
      <c r="CF70" s="45">
        <f t="shared" si="169"/>
        <v>0</v>
      </c>
      <c r="CG70" s="45">
        <f t="shared" si="170"/>
        <v>0</v>
      </c>
      <c r="CH70" s="45">
        <f t="shared" si="171"/>
        <v>0</v>
      </c>
      <c r="CI70" s="45">
        <f t="shared" si="172"/>
        <v>0</v>
      </c>
      <c r="CJ70" s="45">
        <f t="shared" si="173"/>
        <v>0</v>
      </c>
      <c r="CK70" s="45">
        <f t="shared" si="174"/>
        <v>0</v>
      </c>
      <c r="CL70" s="45">
        <f t="shared" si="175"/>
        <v>0</v>
      </c>
      <c r="CM70" s="45"/>
      <c r="CN70" s="274">
        <f t="shared" si="207"/>
        <v>0</v>
      </c>
      <c r="CO70" s="274">
        <v>69</v>
      </c>
      <c r="CP70" s="269">
        <f t="shared" si="208"/>
        <v>1</v>
      </c>
      <c r="CQ70" s="269">
        <f>CP70+COUNTIF($CP$2:CP70,CP70)-1</f>
        <v>69</v>
      </c>
      <c r="CR70" s="271" t="str">
        <f t="shared" si="176"/>
        <v>Faeroe Islands</v>
      </c>
      <c r="CS70" s="71">
        <f t="shared" si="209"/>
        <v>0</v>
      </c>
      <c r="CT70" s="45">
        <f t="shared" si="177"/>
        <v>0</v>
      </c>
      <c r="CU70" s="45">
        <f t="shared" si="178"/>
        <v>0</v>
      </c>
      <c r="CV70" s="45">
        <f t="shared" si="179"/>
        <v>0</v>
      </c>
      <c r="CW70" s="45">
        <f t="shared" si="180"/>
        <v>0</v>
      </c>
      <c r="CX70" s="45">
        <f t="shared" si="181"/>
        <v>0</v>
      </c>
      <c r="CY70" s="45">
        <f t="shared" si="182"/>
        <v>0</v>
      </c>
      <c r="CZ70" s="45">
        <f t="shared" si="183"/>
        <v>0</v>
      </c>
      <c r="DA70" s="45">
        <f t="shared" si="184"/>
        <v>0</v>
      </c>
      <c r="DB70" s="45">
        <f t="shared" si="185"/>
        <v>0</v>
      </c>
      <c r="DC70" s="45">
        <f t="shared" si="186"/>
        <v>0</v>
      </c>
      <c r="DD70" s="45">
        <f t="shared" si="187"/>
        <v>0</v>
      </c>
      <c r="DE70" s="45">
        <f t="shared" si="188"/>
        <v>0</v>
      </c>
      <c r="DF70" s="45">
        <f t="shared" si="189"/>
        <v>0</v>
      </c>
      <c r="DG70" s="45">
        <f t="shared" si="190"/>
        <v>0</v>
      </c>
      <c r="DH70" s="45">
        <f t="shared" si="191"/>
        <v>0</v>
      </c>
      <c r="DI70" s="45">
        <f t="shared" si="192"/>
        <v>0</v>
      </c>
      <c r="DJ70" s="45">
        <f t="shared" si="193"/>
        <v>0</v>
      </c>
      <c r="DK70" s="45">
        <f t="shared" si="194"/>
        <v>0</v>
      </c>
      <c r="DL70" s="45">
        <f t="shared" si="195"/>
        <v>0</v>
      </c>
      <c r="DM70" s="45">
        <f t="shared" si="196"/>
        <v>0</v>
      </c>
      <c r="DN70" s="45">
        <f t="shared" si="197"/>
        <v>0</v>
      </c>
      <c r="DO70" s="45">
        <f t="shared" si="198"/>
        <v>0</v>
      </c>
      <c r="DP70" s="45">
        <f t="shared" si="199"/>
        <v>0</v>
      </c>
      <c r="DQ70" s="45">
        <f t="shared" si="200"/>
        <v>0</v>
      </c>
    </row>
    <row r="71" spans="1:121">
      <c r="A71" s="269">
        <v>70</v>
      </c>
      <c r="B71" s="400">
        <f t="shared" si="201"/>
        <v>1</v>
      </c>
      <c r="C71" s="401">
        <f>B71+COUNTIF(B$2:$B71,B71)-1</f>
        <v>70</v>
      </c>
      <c r="D71" s="402" t="str">
        <f>Tables!AI71</f>
        <v>Falkland Islands</v>
      </c>
      <c r="E71" s="403">
        <f t="shared" si="202"/>
        <v>0</v>
      </c>
      <c r="F71" s="47">
        <f>SUMIFS('Portfolio Allocation'!C$10:C$109,'Portfolio Allocation'!$A$10:$A$109,'Graph Tables'!$D71)</f>
        <v>0</v>
      </c>
      <c r="G71" s="47">
        <f>SUMIFS('Portfolio Allocation'!D$10:D$109,'Portfolio Allocation'!$A$10:$A$109,'Graph Tables'!$D71)</f>
        <v>0</v>
      </c>
      <c r="H71" s="47">
        <f>SUMIFS('Portfolio Allocation'!E$10:E$109,'Portfolio Allocation'!$A$10:$A$109,'Graph Tables'!$D71)</f>
        <v>0</v>
      </c>
      <c r="I71" s="47">
        <f>SUMIFS('Portfolio Allocation'!F$10:F$109,'Portfolio Allocation'!$A$10:$A$109,'Graph Tables'!$D71)</f>
        <v>0</v>
      </c>
      <c r="J71" s="47">
        <f>SUMIFS('Portfolio Allocation'!G$10:G$109,'Portfolio Allocation'!$A$10:$A$109,'Graph Tables'!$D71)</f>
        <v>0</v>
      </c>
      <c r="K71" s="47">
        <f>SUMIFS('Portfolio Allocation'!H$10:H$109,'Portfolio Allocation'!$A$10:$A$109,'Graph Tables'!$D71)</f>
        <v>0</v>
      </c>
      <c r="L71" s="47">
        <f>SUMIFS('Portfolio Allocation'!I$10:I$109,'Portfolio Allocation'!$A$10:$A$109,'Graph Tables'!$D71)</f>
        <v>0</v>
      </c>
      <c r="M71" s="47">
        <f>SUMIFS('Portfolio Allocation'!J$10:J$109,'Portfolio Allocation'!$A$10:$A$109,'Graph Tables'!$D71)</f>
        <v>0</v>
      </c>
      <c r="N71" s="47">
        <f>SUMIFS('Portfolio Allocation'!K$10:K$109,'Portfolio Allocation'!$A$10:$A$109,'Graph Tables'!$D71)</f>
        <v>0</v>
      </c>
      <c r="O71" s="47">
        <f>SUMIFS('Portfolio Allocation'!L$10:L$109,'Portfolio Allocation'!$A$10:$A$109,'Graph Tables'!$D71)</f>
        <v>0</v>
      </c>
      <c r="P71" s="47">
        <f>SUMIFS('Portfolio Allocation'!M$10:M$109,'Portfolio Allocation'!$A$10:$A$109,'Graph Tables'!$D71)</f>
        <v>0</v>
      </c>
      <c r="Q71" s="47">
        <f>SUMIFS('Portfolio Allocation'!N$10:N$109,'Portfolio Allocation'!$A$10:$A$109,'Graph Tables'!$D71)</f>
        <v>0</v>
      </c>
      <c r="R71" s="47">
        <f>SUMIFS('Portfolio Allocation'!O$10:O$109,'Portfolio Allocation'!$A$10:$A$109,'Graph Tables'!$D71)</f>
        <v>0</v>
      </c>
      <c r="S71" s="47">
        <f>SUMIFS('Portfolio Allocation'!P$10:P$109,'Portfolio Allocation'!$A$10:$A$109,'Graph Tables'!$D71)</f>
        <v>0</v>
      </c>
      <c r="T71" s="47">
        <f>SUMIFS('Portfolio Allocation'!Q$10:Q$109,'Portfolio Allocation'!$A$10:$A$109,'Graph Tables'!$D71)</f>
        <v>0</v>
      </c>
      <c r="U71" s="47">
        <f>SUMIFS('Portfolio Allocation'!R$10:R$109,'Portfolio Allocation'!$A$10:$A$109,'Graph Tables'!$D71)</f>
        <v>0</v>
      </c>
      <c r="V71" s="47">
        <f>SUMIFS('Portfolio Allocation'!S$10:S$109,'Portfolio Allocation'!$A$10:$A$109,'Graph Tables'!$D71)</f>
        <v>0</v>
      </c>
      <c r="W71" s="47">
        <f>SUMIFS('Portfolio Allocation'!T$10:T$109,'Portfolio Allocation'!$A$10:$A$109,'Graph Tables'!$D71)</f>
        <v>0</v>
      </c>
      <c r="X71" s="47">
        <f>SUMIFS('Portfolio Allocation'!U$10:U$109,'Portfolio Allocation'!$A$10:$A$109,'Graph Tables'!$D71)</f>
        <v>0</v>
      </c>
      <c r="Y71" s="47">
        <f>SUMIFS('Portfolio Allocation'!V$10:V$109,'Portfolio Allocation'!$A$10:$A$109,'Graph Tables'!$D71)</f>
        <v>0</v>
      </c>
      <c r="Z71" s="47">
        <f>SUMIFS('Portfolio Allocation'!W$10:W$109,'Portfolio Allocation'!$A$10:$A$109,'Graph Tables'!$D71)</f>
        <v>0</v>
      </c>
      <c r="AA71" s="47">
        <f>SUMIFS('Portfolio Allocation'!X$10:X$109,'Portfolio Allocation'!$A$10:$A$109,'Graph Tables'!$D71)</f>
        <v>0</v>
      </c>
      <c r="AB71" s="47">
        <f>SUMIFS('Portfolio Allocation'!Y$10:Y$109,'Portfolio Allocation'!$A$10:$A$109,'Graph Tables'!$D71)</f>
        <v>0</v>
      </c>
      <c r="AC71" s="47">
        <f>SUMIFS('Portfolio Allocation'!Z$10:Z$109,'Portfolio Allocation'!$A$10:$A$109,'Graph Tables'!$D71)</f>
        <v>0</v>
      </c>
      <c r="AD71" s="47"/>
      <c r="AE71" s="49">
        <v>70</v>
      </c>
      <c r="AF71" t="str">
        <f t="shared" si="203"/>
        <v xml:space="preserve"> </v>
      </c>
      <c r="AG71" s="45">
        <f t="shared" si="210"/>
        <v>0</v>
      </c>
      <c r="AH71" s="47"/>
      <c r="AI71" s="269">
        <f t="shared" si="204"/>
        <v>1</v>
      </c>
      <c r="AJ71" s="269">
        <f>AI71+COUNTIF(AI$2:$AI71,AI71)-1</f>
        <v>70</v>
      </c>
      <c r="AK71" s="271" t="str">
        <f t="shared" si="127"/>
        <v>Falkland Islands</v>
      </c>
      <c r="AL71" s="71">
        <f t="shared" si="205"/>
        <v>0</v>
      </c>
      <c r="AM71" s="45">
        <f t="shared" si="128"/>
        <v>0</v>
      </c>
      <c r="AN71" s="45">
        <f t="shared" si="129"/>
        <v>0</v>
      </c>
      <c r="AO71" s="45">
        <f t="shared" si="130"/>
        <v>0</v>
      </c>
      <c r="AP71" s="45">
        <f t="shared" si="131"/>
        <v>0</v>
      </c>
      <c r="AQ71" s="45">
        <f t="shared" si="132"/>
        <v>0</v>
      </c>
      <c r="AR71" s="45">
        <f t="shared" si="133"/>
        <v>0</v>
      </c>
      <c r="AS71" s="45">
        <f t="shared" si="134"/>
        <v>0</v>
      </c>
      <c r="AT71" s="45">
        <f t="shared" si="135"/>
        <v>0</v>
      </c>
      <c r="AU71" s="45">
        <f t="shared" si="136"/>
        <v>0</v>
      </c>
      <c r="AV71" s="45">
        <f t="shared" si="137"/>
        <v>0</v>
      </c>
      <c r="AW71" s="45">
        <f t="shared" si="138"/>
        <v>0</v>
      </c>
      <c r="AX71" s="45">
        <f t="shared" si="139"/>
        <v>0</v>
      </c>
      <c r="AY71" s="45">
        <f t="shared" si="140"/>
        <v>0</v>
      </c>
      <c r="AZ71" s="45">
        <f t="shared" si="141"/>
        <v>0</v>
      </c>
      <c r="BA71" s="45">
        <f t="shared" si="142"/>
        <v>0</v>
      </c>
      <c r="BB71" s="45">
        <f t="shared" si="143"/>
        <v>0</v>
      </c>
      <c r="BC71" s="45">
        <f t="shared" si="144"/>
        <v>0</v>
      </c>
      <c r="BD71" s="45">
        <f t="shared" si="145"/>
        <v>0</v>
      </c>
      <c r="BE71" s="45">
        <f t="shared" si="146"/>
        <v>0</v>
      </c>
      <c r="BF71" s="45">
        <f t="shared" si="147"/>
        <v>0</v>
      </c>
      <c r="BG71" s="45">
        <f t="shared" si="148"/>
        <v>0</v>
      </c>
      <c r="BH71" s="45">
        <f t="shared" si="149"/>
        <v>0</v>
      </c>
      <c r="BI71" s="45">
        <f t="shared" si="150"/>
        <v>0</v>
      </c>
      <c r="BJ71" s="45">
        <f t="shared" si="151"/>
        <v>0</v>
      </c>
      <c r="BK71" s="45"/>
      <c r="BL71" s="49">
        <v>70</v>
      </c>
      <c r="BM71">
        <f t="shared" si="206"/>
        <v>0</v>
      </c>
      <c r="BN71" s="45">
        <f t="shared" si="211"/>
        <v>0</v>
      </c>
      <c r="BO71" s="45">
        <f t="shared" si="152"/>
        <v>0</v>
      </c>
      <c r="BP71" s="45">
        <f t="shared" si="153"/>
        <v>0</v>
      </c>
      <c r="BQ71" s="45">
        <f t="shared" si="154"/>
        <v>0</v>
      </c>
      <c r="BR71" s="45">
        <f t="shared" si="155"/>
        <v>0</v>
      </c>
      <c r="BS71" s="45">
        <f t="shared" si="156"/>
        <v>0</v>
      </c>
      <c r="BT71" s="45">
        <f t="shared" si="157"/>
        <v>0</v>
      </c>
      <c r="BU71" s="45">
        <f t="shared" si="158"/>
        <v>0</v>
      </c>
      <c r="BV71" s="45">
        <f t="shared" si="159"/>
        <v>0</v>
      </c>
      <c r="BW71" s="45">
        <f t="shared" si="160"/>
        <v>0</v>
      </c>
      <c r="BX71" s="45">
        <f t="shared" si="161"/>
        <v>0</v>
      </c>
      <c r="BY71" s="45">
        <f t="shared" si="162"/>
        <v>0</v>
      </c>
      <c r="BZ71" s="45">
        <f t="shared" si="163"/>
        <v>0</v>
      </c>
      <c r="CA71" s="45">
        <f t="shared" si="164"/>
        <v>0</v>
      </c>
      <c r="CB71" s="45">
        <f t="shared" si="165"/>
        <v>0</v>
      </c>
      <c r="CC71" s="45">
        <f t="shared" si="166"/>
        <v>0</v>
      </c>
      <c r="CD71" s="45">
        <f t="shared" si="167"/>
        <v>0</v>
      </c>
      <c r="CE71" s="45">
        <f t="shared" si="168"/>
        <v>0</v>
      </c>
      <c r="CF71" s="45">
        <f t="shared" si="169"/>
        <v>0</v>
      </c>
      <c r="CG71" s="45">
        <f t="shared" si="170"/>
        <v>0</v>
      </c>
      <c r="CH71" s="45">
        <f t="shared" si="171"/>
        <v>0</v>
      </c>
      <c r="CI71" s="45">
        <f t="shared" si="172"/>
        <v>0</v>
      </c>
      <c r="CJ71" s="45">
        <f t="shared" si="173"/>
        <v>0</v>
      </c>
      <c r="CK71" s="45">
        <f t="shared" si="174"/>
        <v>0</v>
      </c>
      <c r="CL71" s="45">
        <f t="shared" si="175"/>
        <v>0</v>
      </c>
      <c r="CM71" s="45"/>
      <c r="CN71" s="274">
        <f t="shared" si="207"/>
        <v>0</v>
      </c>
      <c r="CO71" s="274">
        <v>70</v>
      </c>
      <c r="CP71" s="269">
        <f t="shared" si="208"/>
        <v>1</v>
      </c>
      <c r="CQ71" s="269">
        <f>CP71+COUNTIF($CP$2:CP71,CP71)-1</f>
        <v>70</v>
      </c>
      <c r="CR71" s="271" t="str">
        <f t="shared" si="176"/>
        <v>Falkland Islands</v>
      </c>
      <c r="CS71" s="71">
        <f t="shared" si="209"/>
        <v>0</v>
      </c>
      <c r="CT71" s="45">
        <f t="shared" si="177"/>
        <v>0</v>
      </c>
      <c r="CU71" s="45">
        <f t="shared" si="178"/>
        <v>0</v>
      </c>
      <c r="CV71" s="45">
        <f t="shared" si="179"/>
        <v>0</v>
      </c>
      <c r="CW71" s="45">
        <f t="shared" si="180"/>
        <v>0</v>
      </c>
      <c r="CX71" s="45">
        <f t="shared" si="181"/>
        <v>0</v>
      </c>
      <c r="CY71" s="45">
        <f t="shared" si="182"/>
        <v>0</v>
      </c>
      <c r="CZ71" s="45">
        <f t="shared" si="183"/>
        <v>0</v>
      </c>
      <c r="DA71" s="45">
        <f t="shared" si="184"/>
        <v>0</v>
      </c>
      <c r="DB71" s="45">
        <f t="shared" si="185"/>
        <v>0</v>
      </c>
      <c r="DC71" s="45">
        <f t="shared" si="186"/>
        <v>0</v>
      </c>
      <c r="DD71" s="45">
        <f t="shared" si="187"/>
        <v>0</v>
      </c>
      <c r="DE71" s="45">
        <f t="shared" si="188"/>
        <v>0</v>
      </c>
      <c r="DF71" s="45">
        <f t="shared" si="189"/>
        <v>0</v>
      </c>
      <c r="DG71" s="45">
        <f t="shared" si="190"/>
        <v>0</v>
      </c>
      <c r="DH71" s="45">
        <f t="shared" si="191"/>
        <v>0</v>
      </c>
      <c r="DI71" s="45">
        <f t="shared" si="192"/>
        <v>0</v>
      </c>
      <c r="DJ71" s="45">
        <f t="shared" si="193"/>
        <v>0</v>
      </c>
      <c r="DK71" s="45">
        <f t="shared" si="194"/>
        <v>0</v>
      </c>
      <c r="DL71" s="45">
        <f t="shared" si="195"/>
        <v>0</v>
      </c>
      <c r="DM71" s="45">
        <f t="shared" si="196"/>
        <v>0</v>
      </c>
      <c r="DN71" s="45">
        <f t="shared" si="197"/>
        <v>0</v>
      </c>
      <c r="DO71" s="45">
        <f t="shared" si="198"/>
        <v>0</v>
      </c>
      <c r="DP71" s="45">
        <f t="shared" si="199"/>
        <v>0</v>
      </c>
      <c r="DQ71" s="45">
        <f t="shared" si="200"/>
        <v>0</v>
      </c>
    </row>
    <row r="72" spans="1:121">
      <c r="A72" s="269">
        <v>71</v>
      </c>
      <c r="B72" s="400">
        <f t="shared" si="201"/>
        <v>1</v>
      </c>
      <c r="C72" s="401">
        <f>B72+COUNTIF(B$2:$B72,B72)-1</f>
        <v>71</v>
      </c>
      <c r="D72" s="402" t="str">
        <f>Tables!AI72</f>
        <v>Fiji the Fiji Islands</v>
      </c>
      <c r="E72" s="403">
        <f t="shared" si="202"/>
        <v>0</v>
      </c>
      <c r="F72" s="47">
        <f>SUMIFS('Portfolio Allocation'!C$10:C$109,'Portfolio Allocation'!$A$10:$A$109,'Graph Tables'!$D72)</f>
        <v>0</v>
      </c>
      <c r="G72" s="47">
        <f>SUMIFS('Portfolio Allocation'!D$10:D$109,'Portfolio Allocation'!$A$10:$A$109,'Graph Tables'!$D72)</f>
        <v>0</v>
      </c>
      <c r="H72" s="47">
        <f>SUMIFS('Portfolio Allocation'!E$10:E$109,'Portfolio Allocation'!$A$10:$A$109,'Graph Tables'!$D72)</f>
        <v>0</v>
      </c>
      <c r="I72" s="47">
        <f>SUMIFS('Portfolio Allocation'!F$10:F$109,'Portfolio Allocation'!$A$10:$A$109,'Graph Tables'!$D72)</f>
        <v>0</v>
      </c>
      <c r="J72" s="47">
        <f>SUMIFS('Portfolio Allocation'!G$10:G$109,'Portfolio Allocation'!$A$10:$A$109,'Graph Tables'!$D72)</f>
        <v>0</v>
      </c>
      <c r="K72" s="47">
        <f>SUMIFS('Portfolio Allocation'!H$10:H$109,'Portfolio Allocation'!$A$10:$A$109,'Graph Tables'!$D72)</f>
        <v>0</v>
      </c>
      <c r="L72" s="47">
        <f>SUMIFS('Portfolio Allocation'!I$10:I$109,'Portfolio Allocation'!$A$10:$A$109,'Graph Tables'!$D72)</f>
        <v>0</v>
      </c>
      <c r="M72" s="47">
        <f>SUMIFS('Portfolio Allocation'!J$10:J$109,'Portfolio Allocation'!$A$10:$A$109,'Graph Tables'!$D72)</f>
        <v>0</v>
      </c>
      <c r="N72" s="47">
        <f>SUMIFS('Portfolio Allocation'!K$10:K$109,'Portfolio Allocation'!$A$10:$A$109,'Graph Tables'!$D72)</f>
        <v>0</v>
      </c>
      <c r="O72" s="47">
        <f>SUMIFS('Portfolio Allocation'!L$10:L$109,'Portfolio Allocation'!$A$10:$A$109,'Graph Tables'!$D72)</f>
        <v>0</v>
      </c>
      <c r="P72" s="47">
        <f>SUMIFS('Portfolio Allocation'!M$10:M$109,'Portfolio Allocation'!$A$10:$A$109,'Graph Tables'!$D72)</f>
        <v>0</v>
      </c>
      <c r="Q72" s="47">
        <f>SUMIFS('Portfolio Allocation'!N$10:N$109,'Portfolio Allocation'!$A$10:$A$109,'Graph Tables'!$D72)</f>
        <v>0</v>
      </c>
      <c r="R72" s="47">
        <f>SUMIFS('Portfolio Allocation'!O$10:O$109,'Portfolio Allocation'!$A$10:$A$109,'Graph Tables'!$D72)</f>
        <v>0</v>
      </c>
      <c r="S72" s="47">
        <f>SUMIFS('Portfolio Allocation'!P$10:P$109,'Portfolio Allocation'!$A$10:$A$109,'Graph Tables'!$D72)</f>
        <v>0</v>
      </c>
      <c r="T72" s="47">
        <f>SUMIFS('Portfolio Allocation'!Q$10:Q$109,'Portfolio Allocation'!$A$10:$A$109,'Graph Tables'!$D72)</f>
        <v>0</v>
      </c>
      <c r="U72" s="47">
        <f>SUMIFS('Portfolio Allocation'!R$10:R$109,'Portfolio Allocation'!$A$10:$A$109,'Graph Tables'!$D72)</f>
        <v>0</v>
      </c>
      <c r="V72" s="47">
        <f>SUMIFS('Portfolio Allocation'!S$10:S$109,'Portfolio Allocation'!$A$10:$A$109,'Graph Tables'!$D72)</f>
        <v>0</v>
      </c>
      <c r="W72" s="47">
        <f>SUMIFS('Portfolio Allocation'!T$10:T$109,'Portfolio Allocation'!$A$10:$A$109,'Graph Tables'!$D72)</f>
        <v>0</v>
      </c>
      <c r="X72" s="47">
        <f>SUMIFS('Portfolio Allocation'!U$10:U$109,'Portfolio Allocation'!$A$10:$A$109,'Graph Tables'!$D72)</f>
        <v>0</v>
      </c>
      <c r="Y72" s="47">
        <f>SUMIFS('Portfolio Allocation'!V$10:V$109,'Portfolio Allocation'!$A$10:$A$109,'Graph Tables'!$D72)</f>
        <v>0</v>
      </c>
      <c r="Z72" s="47">
        <f>SUMIFS('Portfolio Allocation'!W$10:W$109,'Portfolio Allocation'!$A$10:$A$109,'Graph Tables'!$D72)</f>
        <v>0</v>
      </c>
      <c r="AA72" s="47">
        <f>SUMIFS('Portfolio Allocation'!X$10:X$109,'Portfolio Allocation'!$A$10:$A$109,'Graph Tables'!$D72)</f>
        <v>0</v>
      </c>
      <c r="AB72" s="47">
        <f>SUMIFS('Portfolio Allocation'!Y$10:Y$109,'Portfolio Allocation'!$A$10:$A$109,'Graph Tables'!$D72)</f>
        <v>0</v>
      </c>
      <c r="AC72" s="47">
        <f>SUMIFS('Portfolio Allocation'!Z$10:Z$109,'Portfolio Allocation'!$A$10:$A$109,'Graph Tables'!$D72)</f>
        <v>0</v>
      </c>
      <c r="AD72" s="47"/>
      <c r="AE72" s="49">
        <v>71</v>
      </c>
      <c r="AF72" t="str">
        <f t="shared" si="203"/>
        <v xml:space="preserve"> </v>
      </c>
      <c r="AG72" s="45">
        <f t="shared" si="210"/>
        <v>0</v>
      </c>
      <c r="AH72" s="47"/>
      <c r="AI72" s="269">
        <f t="shared" si="204"/>
        <v>1</v>
      </c>
      <c r="AJ72" s="269">
        <f>AI72+COUNTIF(AI$2:$AI72,AI72)-1</f>
        <v>71</v>
      </c>
      <c r="AK72" s="271" t="str">
        <f t="shared" si="127"/>
        <v>Fiji the Fiji Islands</v>
      </c>
      <c r="AL72" s="71">
        <f t="shared" si="205"/>
        <v>0</v>
      </c>
      <c r="AM72" s="45">
        <f t="shared" si="128"/>
        <v>0</v>
      </c>
      <c r="AN72" s="45">
        <f t="shared" si="129"/>
        <v>0</v>
      </c>
      <c r="AO72" s="45">
        <f t="shared" si="130"/>
        <v>0</v>
      </c>
      <c r="AP72" s="45">
        <f t="shared" si="131"/>
        <v>0</v>
      </c>
      <c r="AQ72" s="45">
        <f t="shared" si="132"/>
        <v>0</v>
      </c>
      <c r="AR72" s="45">
        <f t="shared" si="133"/>
        <v>0</v>
      </c>
      <c r="AS72" s="45">
        <f t="shared" si="134"/>
        <v>0</v>
      </c>
      <c r="AT72" s="45">
        <f t="shared" si="135"/>
        <v>0</v>
      </c>
      <c r="AU72" s="45">
        <f t="shared" si="136"/>
        <v>0</v>
      </c>
      <c r="AV72" s="45">
        <f t="shared" si="137"/>
        <v>0</v>
      </c>
      <c r="AW72" s="45">
        <f t="shared" si="138"/>
        <v>0</v>
      </c>
      <c r="AX72" s="45">
        <f t="shared" si="139"/>
        <v>0</v>
      </c>
      <c r="AY72" s="45">
        <f t="shared" si="140"/>
        <v>0</v>
      </c>
      <c r="AZ72" s="45">
        <f t="shared" si="141"/>
        <v>0</v>
      </c>
      <c r="BA72" s="45">
        <f t="shared" si="142"/>
        <v>0</v>
      </c>
      <c r="BB72" s="45">
        <f t="shared" si="143"/>
        <v>0</v>
      </c>
      <c r="BC72" s="45">
        <f t="shared" si="144"/>
        <v>0</v>
      </c>
      <c r="BD72" s="45">
        <f t="shared" si="145"/>
        <v>0</v>
      </c>
      <c r="BE72" s="45">
        <f t="shared" si="146"/>
        <v>0</v>
      </c>
      <c r="BF72" s="45">
        <f t="shared" si="147"/>
        <v>0</v>
      </c>
      <c r="BG72" s="45">
        <f t="shared" si="148"/>
        <v>0</v>
      </c>
      <c r="BH72" s="45">
        <f t="shared" si="149"/>
        <v>0</v>
      </c>
      <c r="BI72" s="45">
        <f t="shared" si="150"/>
        <v>0</v>
      </c>
      <c r="BJ72" s="45">
        <f t="shared" si="151"/>
        <v>0</v>
      </c>
      <c r="BK72" s="45"/>
      <c r="BL72" s="49">
        <v>71</v>
      </c>
      <c r="BM72">
        <f t="shared" si="206"/>
        <v>0</v>
      </c>
      <c r="BN72" s="45">
        <f t="shared" si="211"/>
        <v>0</v>
      </c>
      <c r="BO72" s="45">
        <f t="shared" si="152"/>
        <v>0</v>
      </c>
      <c r="BP72" s="45">
        <f t="shared" si="153"/>
        <v>0</v>
      </c>
      <c r="BQ72" s="45">
        <f t="shared" si="154"/>
        <v>0</v>
      </c>
      <c r="BR72" s="45">
        <f t="shared" si="155"/>
        <v>0</v>
      </c>
      <c r="BS72" s="45">
        <f t="shared" si="156"/>
        <v>0</v>
      </c>
      <c r="BT72" s="45">
        <f t="shared" si="157"/>
        <v>0</v>
      </c>
      <c r="BU72" s="45">
        <f t="shared" si="158"/>
        <v>0</v>
      </c>
      <c r="BV72" s="45">
        <f t="shared" si="159"/>
        <v>0</v>
      </c>
      <c r="BW72" s="45">
        <f t="shared" si="160"/>
        <v>0</v>
      </c>
      <c r="BX72" s="45">
        <f t="shared" si="161"/>
        <v>0</v>
      </c>
      <c r="BY72" s="45">
        <f t="shared" si="162"/>
        <v>0</v>
      </c>
      <c r="BZ72" s="45">
        <f t="shared" si="163"/>
        <v>0</v>
      </c>
      <c r="CA72" s="45">
        <f t="shared" si="164"/>
        <v>0</v>
      </c>
      <c r="CB72" s="45">
        <f t="shared" si="165"/>
        <v>0</v>
      </c>
      <c r="CC72" s="45">
        <f t="shared" si="166"/>
        <v>0</v>
      </c>
      <c r="CD72" s="45">
        <f t="shared" si="167"/>
        <v>0</v>
      </c>
      <c r="CE72" s="45">
        <f t="shared" si="168"/>
        <v>0</v>
      </c>
      <c r="CF72" s="45">
        <f t="shared" si="169"/>
        <v>0</v>
      </c>
      <c r="CG72" s="45">
        <f t="shared" si="170"/>
        <v>0</v>
      </c>
      <c r="CH72" s="45">
        <f t="shared" si="171"/>
        <v>0</v>
      </c>
      <c r="CI72" s="45">
        <f t="shared" si="172"/>
        <v>0</v>
      </c>
      <c r="CJ72" s="45">
        <f t="shared" si="173"/>
        <v>0</v>
      </c>
      <c r="CK72" s="45">
        <f t="shared" si="174"/>
        <v>0</v>
      </c>
      <c r="CL72" s="45">
        <f t="shared" si="175"/>
        <v>0</v>
      </c>
      <c r="CM72" s="45"/>
      <c r="CN72" s="274">
        <f t="shared" si="207"/>
        <v>0</v>
      </c>
      <c r="CO72" s="274">
        <v>71</v>
      </c>
      <c r="CP72" s="269">
        <f t="shared" si="208"/>
        <v>1</v>
      </c>
      <c r="CQ72" s="269">
        <f>CP72+COUNTIF($CP$2:CP72,CP72)-1</f>
        <v>71</v>
      </c>
      <c r="CR72" s="271" t="str">
        <f t="shared" si="176"/>
        <v>Fiji the Fiji Islands</v>
      </c>
      <c r="CS72" s="71">
        <f t="shared" si="209"/>
        <v>0</v>
      </c>
      <c r="CT72" s="45">
        <f t="shared" si="177"/>
        <v>0</v>
      </c>
      <c r="CU72" s="45">
        <f t="shared" si="178"/>
        <v>0</v>
      </c>
      <c r="CV72" s="45">
        <f t="shared" si="179"/>
        <v>0</v>
      </c>
      <c r="CW72" s="45">
        <f t="shared" si="180"/>
        <v>0</v>
      </c>
      <c r="CX72" s="45">
        <f t="shared" si="181"/>
        <v>0</v>
      </c>
      <c r="CY72" s="45">
        <f t="shared" si="182"/>
        <v>0</v>
      </c>
      <c r="CZ72" s="45">
        <f t="shared" si="183"/>
        <v>0</v>
      </c>
      <c r="DA72" s="45">
        <f t="shared" si="184"/>
        <v>0</v>
      </c>
      <c r="DB72" s="45">
        <f t="shared" si="185"/>
        <v>0</v>
      </c>
      <c r="DC72" s="45">
        <f t="shared" si="186"/>
        <v>0</v>
      </c>
      <c r="DD72" s="45">
        <f t="shared" si="187"/>
        <v>0</v>
      </c>
      <c r="DE72" s="45">
        <f t="shared" si="188"/>
        <v>0</v>
      </c>
      <c r="DF72" s="45">
        <f t="shared" si="189"/>
        <v>0</v>
      </c>
      <c r="DG72" s="45">
        <f t="shared" si="190"/>
        <v>0</v>
      </c>
      <c r="DH72" s="45">
        <f t="shared" si="191"/>
        <v>0</v>
      </c>
      <c r="DI72" s="45">
        <f t="shared" si="192"/>
        <v>0</v>
      </c>
      <c r="DJ72" s="45">
        <f t="shared" si="193"/>
        <v>0</v>
      </c>
      <c r="DK72" s="45">
        <f t="shared" si="194"/>
        <v>0</v>
      </c>
      <c r="DL72" s="45">
        <f t="shared" si="195"/>
        <v>0</v>
      </c>
      <c r="DM72" s="45">
        <f t="shared" si="196"/>
        <v>0</v>
      </c>
      <c r="DN72" s="45">
        <f t="shared" si="197"/>
        <v>0</v>
      </c>
      <c r="DO72" s="45">
        <f t="shared" si="198"/>
        <v>0</v>
      </c>
      <c r="DP72" s="45">
        <f t="shared" si="199"/>
        <v>0</v>
      </c>
      <c r="DQ72" s="45">
        <f t="shared" si="200"/>
        <v>0</v>
      </c>
    </row>
    <row r="73" spans="1:121">
      <c r="A73" s="269">
        <v>72</v>
      </c>
      <c r="B73" s="400">
        <f t="shared" si="201"/>
        <v>1</v>
      </c>
      <c r="C73" s="401">
        <f>B73+COUNTIF(B$2:$B73,B73)-1</f>
        <v>72</v>
      </c>
      <c r="D73" s="402" t="str">
        <f>Tables!AI73</f>
        <v>Finland</v>
      </c>
      <c r="E73" s="403">
        <f t="shared" si="202"/>
        <v>0</v>
      </c>
      <c r="F73" s="47">
        <f>SUMIFS('Portfolio Allocation'!C$10:C$109,'Portfolio Allocation'!$A$10:$A$109,'Graph Tables'!$D73)</f>
        <v>0</v>
      </c>
      <c r="G73" s="47">
        <f>SUMIFS('Portfolio Allocation'!D$10:D$109,'Portfolio Allocation'!$A$10:$A$109,'Graph Tables'!$D73)</f>
        <v>0</v>
      </c>
      <c r="H73" s="47">
        <f>SUMIFS('Portfolio Allocation'!E$10:E$109,'Portfolio Allocation'!$A$10:$A$109,'Graph Tables'!$D73)</f>
        <v>0</v>
      </c>
      <c r="I73" s="47">
        <f>SUMIFS('Portfolio Allocation'!F$10:F$109,'Portfolio Allocation'!$A$10:$A$109,'Graph Tables'!$D73)</f>
        <v>0</v>
      </c>
      <c r="J73" s="47">
        <f>SUMIFS('Portfolio Allocation'!G$10:G$109,'Portfolio Allocation'!$A$10:$A$109,'Graph Tables'!$D73)</f>
        <v>0</v>
      </c>
      <c r="K73" s="47">
        <f>SUMIFS('Portfolio Allocation'!H$10:H$109,'Portfolio Allocation'!$A$10:$A$109,'Graph Tables'!$D73)</f>
        <v>0</v>
      </c>
      <c r="L73" s="47">
        <f>SUMIFS('Portfolio Allocation'!I$10:I$109,'Portfolio Allocation'!$A$10:$A$109,'Graph Tables'!$D73)</f>
        <v>0</v>
      </c>
      <c r="M73" s="47">
        <f>SUMIFS('Portfolio Allocation'!J$10:J$109,'Portfolio Allocation'!$A$10:$A$109,'Graph Tables'!$D73)</f>
        <v>0</v>
      </c>
      <c r="N73" s="47">
        <f>SUMIFS('Portfolio Allocation'!K$10:K$109,'Portfolio Allocation'!$A$10:$A$109,'Graph Tables'!$D73)</f>
        <v>0</v>
      </c>
      <c r="O73" s="47">
        <f>SUMIFS('Portfolio Allocation'!L$10:L$109,'Portfolio Allocation'!$A$10:$A$109,'Graph Tables'!$D73)</f>
        <v>0</v>
      </c>
      <c r="P73" s="47">
        <f>SUMIFS('Portfolio Allocation'!M$10:M$109,'Portfolio Allocation'!$A$10:$A$109,'Graph Tables'!$D73)</f>
        <v>0</v>
      </c>
      <c r="Q73" s="47">
        <f>SUMIFS('Portfolio Allocation'!N$10:N$109,'Portfolio Allocation'!$A$10:$A$109,'Graph Tables'!$D73)</f>
        <v>0</v>
      </c>
      <c r="R73" s="47">
        <f>SUMIFS('Portfolio Allocation'!O$10:O$109,'Portfolio Allocation'!$A$10:$A$109,'Graph Tables'!$D73)</f>
        <v>0</v>
      </c>
      <c r="S73" s="47">
        <f>SUMIFS('Portfolio Allocation'!P$10:P$109,'Portfolio Allocation'!$A$10:$A$109,'Graph Tables'!$D73)</f>
        <v>0</v>
      </c>
      <c r="T73" s="47">
        <f>SUMIFS('Portfolio Allocation'!Q$10:Q$109,'Portfolio Allocation'!$A$10:$A$109,'Graph Tables'!$D73)</f>
        <v>0</v>
      </c>
      <c r="U73" s="47">
        <f>SUMIFS('Portfolio Allocation'!R$10:R$109,'Portfolio Allocation'!$A$10:$A$109,'Graph Tables'!$D73)</f>
        <v>0</v>
      </c>
      <c r="V73" s="47">
        <f>SUMIFS('Portfolio Allocation'!S$10:S$109,'Portfolio Allocation'!$A$10:$A$109,'Graph Tables'!$D73)</f>
        <v>0</v>
      </c>
      <c r="W73" s="47">
        <f>SUMIFS('Portfolio Allocation'!T$10:T$109,'Portfolio Allocation'!$A$10:$A$109,'Graph Tables'!$D73)</f>
        <v>0</v>
      </c>
      <c r="X73" s="47">
        <f>SUMIFS('Portfolio Allocation'!U$10:U$109,'Portfolio Allocation'!$A$10:$A$109,'Graph Tables'!$D73)</f>
        <v>0</v>
      </c>
      <c r="Y73" s="47">
        <f>SUMIFS('Portfolio Allocation'!V$10:V$109,'Portfolio Allocation'!$A$10:$A$109,'Graph Tables'!$D73)</f>
        <v>0</v>
      </c>
      <c r="Z73" s="47">
        <f>SUMIFS('Portfolio Allocation'!W$10:W$109,'Portfolio Allocation'!$A$10:$A$109,'Graph Tables'!$D73)</f>
        <v>0</v>
      </c>
      <c r="AA73" s="47">
        <f>SUMIFS('Portfolio Allocation'!X$10:X$109,'Portfolio Allocation'!$A$10:$A$109,'Graph Tables'!$D73)</f>
        <v>0</v>
      </c>
      <c r="AB73" s="47">
        <f>SUMIFS('Portfolio Allocation'!Y$10:Y$109,'Portfolio Allocation'!$A$10:$A$109,'Graph Tables'!$D73)</f>
        <v>0</v>
      </c>
      <c r="AC73" s="47">
        <f>SUMIFS('Portfolio Allocation'!Z$10:Z$109,'Portfolio Allocation'!$A$10:$A$109,'Graph Tables'!$D73)</f>
        <v>0</v>
      </c>
      <c r="AD73" s="47"/>
      <c r="AE73" s="49">
        <v>72</v>
      </c>
      <c r="AF73" t="str">
        <f t="shared" si="203"/>
        <v xml:space="preserve"> </v>
      </c>
      <c r="AG73" s="45">
        <f t="shared" si="210"/>
        <v>0</v>
      </c>
      <c r="AH73" s="47"/>
      <c r="AI73" s="269">
        <f t="shared" si="204"/>
        <v>1</v>
      </c>
      <c r="AJ73" s="269">
        <f>AI73+COUNTIF(AI$2:$AI73,AI73)-1</f>
        <v>72</v>
      </c>
      <c r="AK73" s="271" t="str">
        <f t="shared" si="127"/>
        <v>Finland</v>
      </c>
      <c r="AL73" s="71">
        <f t="shared" si="205"/>
        <v>0</v>
      </c>
      <c r="AM73" s="45">
        <f t="shared" si="128"/>
        <v>0</v>
      </c>
      <c r="AN73" s="45">
        <f t="shared" si="129"/>
        <v>0</v>
      </c>
      <c r="AO73" s="45">
        <f t="shared" si="130"/>
        <v>0</v>
      </c>
      <c r="AP73" s="45">
        <f t="shared" si="131"/>
        <v>0</v>
      </c>
      <c r="AQ73" s="45">
        <f t="shared" si="132"/>
        <v>0</v>
      </c>
      <c r="AR73" s="45">
        <f t="shared" si="133"/>
        <v>0</v>
      </c>
      <c r="AS73" s="45">
        <f t="shared" si="134"/>
        <v>0</v>
      </c>
      <c r="AT73" s="45">
        <f t="shared" si="135"/>
        <v>0</v>
      </c>
      <c r="AU73" s="45">
        <f t="shared" si="136"/>
        <v>0</v>
      </c>
      <c r="AV73" s="45">
        <f t="shared" si="137"/>
        <v>0</v>
      </c>
      <c r="AW73" s="45">
        <f t="shared" si="138"/>
        <v>0</v>
      </c>
      <c r="AX73" s="45">
        <f t="shared" si="139"/>
        <v>0</v>
      </c>
      <c r="AY73" s="45">
        <f t="shared" si="140"/>
        <v>0</v>
      </c>
      <c r="AZ73" s="45">
        <f t="shared" si="141"/>
        <v>0</v>
      </c>
      <c r="BA73" s="45">
        <f t="shared" si="142"/>
        <v>0</v>
      </c>
      <c r="BB73" s="45">
        <f t="shared" si="143"/>
        <v>0</v>
      </c>
      <c r="BC73" s="45">
        <f t="shared" si="144"/>
        <v>0</v>
      </c>
      <c r="BD73" s="45">
        <f t="shared" si="145"/>
        <v>0</v>
      </c>
      <c r="BE73" s="45">
        <f t="shared" si="146"/>
        <v>0</v>
      </c>
      <c r="BF73" s="45">
        <f t="shared" si="147"/>
        <v>0</v>
      </c>
      <c r="BG73" s="45">
        <f t="shared" si="148"/>
        <v>0</v>
      </c>
      <c r="BH73" s="45">
        <f t="shared" si="149"/>
        <v>0</v>
      </c>
      <c r="BI73" s="45">
        <f t="shared" si="150"/>
        <v>0</v>
      </c>
      <c r="BJ73" s="45">
        <f t="shared" si="151"/>
        <v>0</v>
      </c>
      <c r="BK73" s="45"/>
      <c r="BL73" s="49">
        <v>72</v>
      </c>
      <c r="BM73">
        <f t="shared" si="206"/>
        <v>0</v>
      </c>
      <c r="BN73" s="45">
        <f t="shared" si="211"/>
        <v>0</v>
      </c>
      <c r="BO73" s="45">
        <f t="shared" si="152"/>
        <v>0</v>
      </c>
      <c r="BP73" s="45">
        <f t="shared" si="153"/>
        <v>0</v>
      </c>
      <c r="BQ73" s="45">
        <f t="shared" si="154"/>
        <v>0</v>
      </c>
      <c r="BR73" s="45">
        <f t="shared" si="155"/>
        <v>0</v>
      </c>
      <c r="BS73" s="45">
        <f t="shared" si="156"/>
        <v>0</v>
      </c>
      <c r="BT73" s="45">
        <f t="shared" si="157"/>
        <v>0</v>
      </c>
      <c r="BU73" s="45">
        <f t="shared" si="158"/>
        <v>0</v>
      </c>
      <c r="BV73" s="45">
        <f t="shared" si="159"/>
        <v>0</v>
      </c>
      <c r="BW73" s="45">
        <f t="shared" si="160"/>
        <v>0</v>
      </c>
      <c r="BX73" s="45">
        <f t="shared" si="161"/>
        <v>0</v>
      </c>
      <c r="BY73" s="45">
        <f t="shared" si="162"/>
        <v>0</v>
      </c>
      <c r="BZ73" s="45">
        <f t="shared" si="163"/>
        <v>0</v>
      </c>
      <c r="CA73" s="45">
        <f t="shared" si="164"/>
        <v>0</v>
      </c>
      <c r="CB73" s="45">
        <f t="shared" si="165"/>
        <v>0</v>
      </c>
      <c r="CC73" s="45">
        <f t="shared" si="166"/>
        <v>0</v>
      </c>
      <c r="CD73" s="45">
        <f t="shared" si="167"/>
        <v>0</v>
      </c>
      <c r="CE73" s="45">
        <f t="shared" si="168"/>
        <v>0</v>
      </c>
      <c r="CF73" s="45">
        <f t="shared" si="169"/>
        <v>0</v>
      </c>
      <c r="CG73" s="45">
        <f t="shared" si="170"/>
        <v>0</v>
      </c>
      <c r="CH73" s="45">
        <f t="shared" si="171"/>
        <v>0</v>
      </c>
      <c r="CI73" s="45">
        <f t="shared" si="172"/>
        <v>0</v>
      </c>
      <c r="CJ73" s="45">
        <f t="shared" si="173"/>
        <v>0</v>
      </c>
      <c r="CK73" s="45">
        <f t="shared" si="174"/>
        <v>0</v>
      </c>
      <c r="CL73" s="45">
        <f t="shared" si="175"/>
        <v>0</v>
      </c>
      <c r="CM73" s="45"/>
      <c r="CN73" s="274">
        <f t="shared" si="207"/>
        <v>0</v>
      </c>
      <c r="CO73" s="274">
        <v>72</v>
      </c>
      <c r="CP73" s="269">
        <f t="shared" si="208"/>
        <v>1</v>
      </c>
      <c r="CQ73" s="269">
        <f>CP73+COUNTIF($CP$2:CP73,CP73)-1</f>
        <v>72</v>
      </c>
      <c r="CR73" s="271" t="str">
        <f t="shared" si="176"/>
        <v>Finland</v>
      </c>
      <c r="CS73" s="71">
        <f t="shared" si="209"/>
        <v>0</v>
      </c>
      <c r="CT73" s="45">
        <f t="shared" si="177"/>
        <v>0</v>
      </c>
      <c r="CU73" s="45">
        <f t="shared" si="178"/>
        <v>0</v>
      </c>
      <c r="CV73" s="45">
        <f t="shared" si="179"/>
        <v>0</v>
      </c>
      <c r="CW73" s="45">
        <f t="shared" si="180"/>
        <v>0</v>
      </c>
      <c r="CX73" s="45">
        <f t="shared" si="181"/>
        <v>0</v>
      </c>
      <c r="CY73" s="45">
        <f t="shared" si="182"/>
        <v>0</v>
      </c>
      <c r="CZ73" s="45">
        <f t="shared" si="183"/>
        <v>0</v>
      </c>
      <c r="DA73" s="45">
        <f t="shared" si="184"/>
        <v>0</v>
      </c>
      <c r="DB73" s="45">
        <f t="shared" si="185"/>
        <v>0</v>
      </c>
      <c r="DC73" s="45">
        <f t="shared" si="186"/>
        <v>0</v>
      </c>
      <c r="DD73" s="45">
        <f t="shared" si="187"/>
        <v>0</v>
      </c>
      <c r="DE73" s="45">
        <f t="shared" si="188"/>
        <v>0</v>
      </c>
      <c r="DF73" s="45">
        <f t="shared" si="189"/>
        <v>0</v>
      </c>
      <c r="DG73" s="45">
        <f t="shared" si="190"/>
        <v>0</v>
      </c>
      <c r="DH73" s="45">
        <f t="shared" si="191"/>
        <v>0</v>
      </c>
      <c r="DI73" s="45">
        <f t="shared" si="192"/>
        <v>0</v>
      </c>
      <c r="DJ73" s="45">
        <f t="shared" si="193"/>
        <v>0</v>
      </c>
      <c r="DK73" s="45">
        <f t="shared" si="194"/>
        <v>0</v>
      </c>
      <c r="DL73" s="45">
        <f t="shared" si="195"/>
        <v>0</v>
      </c>
      <c r="DM73" s="45">
        <f t="shared" si="196"/>
        <v>0</v>
      </c>
      <c r="DN73" s="45">
        <f t="shared" si="197"/>
        <v>0</v>
      </c>
      <c r="DO73" s="45">
        <f t="shared" si="198"/>
        <v>0</v>
      </c>
      <c r="DP73" s="45">
        <f t="shared" si="199"/>
        <v>0</v>
      </c>
      <c r="DQ73" s="45">
        <f t="shared" si="200"/>
        <v>0</v>
      </c>
    </row>
    <row r="74" spans="1:121">
      <c r="A74" s="269">
        <v>73</v>
      </c>
      <c r="B74" s="400">
        <f t="shared" si="201"/>
        <v>1</v>
      </c>
      <c r="C74" s="401">
        <f>B74+COUNTIF(B$2:$B74,B74)-1</f>
        <v>73</v>
      </c>
      <c r="D74" s="402" t="str">
        <f>Tables!AI74</f>
        <v>France</v>
      </c>
      <c r="E74" s="403">
        <f t="shared" si="202"/>
        <v>0</v>
      </c>
      <c r="F74" s="47">
        <f>SUMIFS('Portfolio Allocation'!C$10:C$109,'Portfolio Allocation'!$A$10:$A$109,'Graph Tables'!$D74)</f>
        <v>0</v>
      </c>
      <c r="G74" s="47">
        <f>SUMIFS('Portfolio Allocation'!D$10:D$109,'Portfolio Allocation'!$A$10:$A$109,'Graph Tables'!$D74)</f>
        <v>0</v>
      </c>
      <c r="H74" s="47">
        <f>SUMIFS('Portfolio Allocation'!E$10:E$109,'Portfolio Allocation'!$A$10:$A$109,'Graph Tables'!$D74)</f>
        <v>0</v>
      </c>
      <c r="I74" s="47">
        <f>SUMIFS('Portfolio Allocation'!F$10:F$109,'Portfolio Allocation'!$A$10:$A$109,'Graph Tables'!$D74)</f>
        <v>0</v>
      </c>
      <c r="J74" s="47">
        <f>SUMIFS('Portfolio Allocation'!G$10:G$109,'Portfolio Allocation'!$A$10:$A$109,'Graph Tables'!$D74)</f>
        <v>0</v>
      </c>
      <c r="K74" s="47">
        <f>SUMIFS('Portfolio Allocation'!H$10:H$109,'Portfolio Allocation'!$A$10:$A$109,'Graph Tables'!$D74)</f>
        <v>0</v>
      </c>
      <c r="L74" s="47">
        <f>SUMIFS('Portfolio Allocation'!I$10:I$109,'Portfolio Allocation'!$A$10:$A$109,'Graph Tables'!$D74)</f>
        <v>0</v>
      </c>
      <c r="M74" s="47">
        <f>SUMIFS('Portfolio Allocation'!J$10:J$109,'Portfolio Allocation'!$A$10:$A$109,'Graph Tables'!$D74)</f>
        <v>0</v>
      </c>
      <c r="N74" s="47">
        <f>SUMIFS('Portfolio Allocation'!K$10:K$109,'Portfolio Allocation'!$A$10:$A$109,'Graph Tables'!$D74)</f>
        <v>0</v>
      </c>
      <c r="O74" s="47">
        <f>SUMIFS('Portfolio Allocation'!L$10:L$109,'Portfolio Allocation'!$A$10:$A$109,'Graph Tables'!$D74)</f>
        <v>0</v>
      </c>
      <c r="P74" s="47">
        <f>SUMIFS('Portfolio Allocation'!M$10:M$109,'Portfolio Allocation'!$A$10:$A$109,'Graph Tables'!$D74)</f>
        <v>0</v>
      </c>
      <c r="Q74" s="47">
        <f>SUMIFS('Portfolio Allocation'!N$10:N$109,'Portfolio Allocation'!$A$10:$A$109,'Graph Tables'!$D74)</f>
        <v>0</v>
      </c>
      <c r="R74" s="47">
        <f>SUMIFS('Portfolio Allocation'!O$10:O$109,'Portfolio Allocation'!$A$10:$A$109,'Graph Tables'!$D74)</f>
        <v>0</v>
      </c>
      <c r="S74" s="47">
        <f>SUMIFS('Portfolio Allocation'!P$10:P$109,'Portfolio Allocation'!$A$10:$A$109,'Graph Tables'!$D74)</f>
        <v>0</v>
      </c>
      <c r="T74" s="47">
        <f>SUMIFS('Portfolio Allocation'!Q$10:Q$109,'Portfolio Allocation'!$A$10:$A$109,'Graph Tables'!$D74)</f>
        <v>0</v>
      </c>
      <c r="U74" s="47">
        <f>SUMIFS('Portfolio Allocation'!R$10:R$109,'Portfolio Allocation'!$A$10:$A$109,'Graph Tables'!$D74)</f>
        <v>0</v>
      </c>
      <c r="V74" s="47">
        <f>SUMIFS('Portfolio Allocation'!S$10:S$109,'Portfolio Allocation'!$A$10:$A$109,'Graph Tables'!$D74)</f>
        <v>0</v>
      </c>
      <c r="W74" s="47">
        <f>SUMIFS('Portfolio Allocation'!T$10:T$109,'Portfolio Allocation'!$A$10:$A$109,'Graph Tables'!$D74)</f>
        <v>0</v>
      </c>
      <c r="X74" s="47">
        <f>SUMIFS('Portfolio Allocation'!U$10:U$109,'Portfolio Allocation'!$A$10:$A$109,'Graph Tables'!$D74)</f>
        <v>0</v>
      </c>
      <c r="Y74" s="47">
        <f>SUMIFS('Portfolio Allocation'!V$10:V$109,'Portfolio Allocation'!$A$10:$A$109,'Graph Tables'!$D74)</f>
        <v>0</v>
      </c>
      <c r="Z74" s="47">
        <f>SUMIFS('Portfolio Allocation'!W$10:W$109,'Portfolio Allocation'!$A$10:$A$109,'Graph Tables'!$D74)</f>
        <v>0</v>
      </c>
      <c r="AA74" s="47">
        <f>SUMIFS('Portfolio Allocation'!X$10:X$109,'Portfolio Allocation'!$A$10:$A$109,'Graph Tables'!$D74)</f>
        <v>0</v>
      </c>
      <c r="AB74" s="47">
        <f>SUMIFS('Portfolio Allocation'!Y$10:Y$109,'Portfolio Allocation'!$A$10:$A$109,'Graph Tables'!$D74)</f>
        <v>0</v>
      </c>
      <c r="AC74" s="47">
        <f>SUMIFS('Portfolio Allocation'!Z$10:Z$109,'Portfolio Allocation'!$A$10:$A$109,'Graph Tables'!$D74)</f>
        <v>0</v>
      </c>
      <c r="AD74" s="47"/>
      <c r="AE74" s="49">
        <v>73</v>
      </c>
      <c r="AF74" t="str">
        <f t="shared" si="203"/>
        <v xml:space="preserve"> </v>
      </c>
      <c r="AG74" s="45">
        <f t="shared" si="210"/>
        <v>0</v>
      </c>
      <c r="AH74" s="47"/>
      <c r="AI74" s="269">
        <f t="shared" si="204"/>
        <v>1</v>
      </c>
      <c r="AJ74" s="269">
        <f>AI74+COUNTIF(AI$2:$AI74,AI74)-1</f>
        <v>73</v>
      </c>
      <c r="AK74" s="271" t="str">
        <f t="shared" si="127"/>
        <v>France</v>
      </c>
      <c r="AL74" s="71">
        <f t="shared" si="205"/>
        <v>0</v>
      </c>
      <c r="AM74" s="45">
        <f t="shared" si="128"/>
        <v>0</v>
      </c>
      <c r="AN74" s="45">
        <f t="shared" si="129"/>
        <v>0</v>
      </c>
      <c r="AO74" s="45">
        <f t="shared" si="130"/>
        <v>0</v>
      </c>
      <c r="AP74" s="45">
        <f t="shared" si="131"/>
        <v>0</v>
      </c>
      <c r="AQ74" s="45">
        <f t="shared" si="132"/>
        <v>0</v>
      </c>
      <c r="AR74" s="45">
        <f t="shared" si="133"/>
        <v>0</v>
      </c>
      <c r="AS74" s="45">
        <f t="shared" si="134"/>
        <v>0</v>
      </c>
      <c r="AT74" s="45">
        <f t="shared" si="135"/>
        <v>0</v>
      </c>
      <c r="AU74" s="45">
        <f t="shared" si="136"/>
        <v>0</v>
      </c>
      <c r="AV74" s="45">
        <f t="shared" si="137"/>
        <v>0</v>
      </c>
      <c r="AW74" s="45">
        <f t="shared" si="138"/>
        <v>0</v>
      </c>
      <c r="AX74" s="45">
        <f t="shared" si="139"/>
        <v>0</v>
      </c>
      <c r="AY74" s="45">
        <f t="shared" si="140"/>
        <v>0</v>
      </c>
      <c r="AZ74" s="45">
        <f t="shared" si="141"/>
        <v>0</v>
      </c>
      <c r="BA74" s="45">
        <f t="shared" si="142"/>
        <v>0</v>
      </c>
      <c r="BB74" s="45">
        <f t="shared" si="143"/>
        <v>0</v>
      </c>
      <c r="BC74" s="45">
        <f t="shared" si="144"/>
        <v>0</v>
      </c>
      <c r="BD74" s="45">
        <f t="shared" si="145"/>
        <v>0</v>
      </c>
      <c r="BE74" s="45">
        <f t="shared" si="146"/>
        <v>0</v>
      </c>
      <c r="BF74" s="45">
        <f t="shared" si="147"/>
        <v>0</v>
      </c>
      <c r="BG74" s="45">
        <f t="shared" si="148"/>
        <v>0</v>
      </c>
      <c r="BH74" s="45">
        <f t="shared" si="149"/>
        <v>0</v>
      </c>
      <c r="BI74" s="45">
        <f t="shared" si="150"/>
        <v>0</v>
      </c>
      <c r="BJ74" s="45">
        <f t="shared" si="151"/>
        <v>0</v>
      </c>
      <c r="BK74" s="45"/>
      <c r="BL74" s="49">
        <v>73</v>
      </c>
      <c r="BM74">
        <f t="shared" si="206"/>
        <v>0</v>
      </c>
      <c r="BN74" s="45">
        <f t="shared" si="211"/>
        <v>0</v>
      </c>
      <c r="BO74" s="45">
        <f t="shared" si="152"/>
        <v>0</v>
      </c>
      <c r="BP74" s="45">
        <f t="shared" si="153"/>
        <v>0</v>
      </c>
      <c r="BQ74" s="45">
        <f t="shared" si="154"/>
        <v>0</v>
      </c>
      <c r="BR74" s="45">
        <f t="shared" si="155"/>
        <v>0</v>
      </c>
      <c r="BS74" s="45">
        <f t="shared" si="156"/>
        <v>0</v>
      </c>
      <c r="BT74" s="45">
        <f t="shared" si="157"/>
        <v>0</v>
      </c>
      <c r="BU74" s="45">
        <f t="shared" si="158"/>
        <v>0</v>
      </c>
      <c r="BV74" s="45">
        <f t="shared" si="159"/>
        <v>0</v>
      </c>
      <c r="BW74" s="45">
        <f t="shared" si="160"/>
        <v>0</v>
      </c>
      <c r="BX74" s="45">
        <f t="shared" si="161"/>
        <v>0</v>
      </c>
      <c r="BY74" s="45">
        <f t="shared" si="162"/>
        <v>0</v>
      </c>
      <c r="BZ74" s="45">
        <f t="shared" si="163"/>
        <v>0</v>
      </c>
      <c r="CA74" s="45">
        <f t="shared" si="164"/>
        <v>0</v>
      </c>
      <c r="CB74" s="45">
        <f t="shared" si="165"/>
        <v>0</v>
      </c>
      <c r="CC74" s="45">
        <f t="shared" si="166"/>
        <v>0</v>
      </c>
      <c r="CD74" s="45">
        <f t="shared" si="167"/>
        <v>0</v>
      </c>
      <c r="CE74" s="45">
        <f t="shared" si="168"/>
        <v>0</v>
      </c>
      <c r="CF74" s="45">
        <f t="shared" si="169"/>
        <v>0</v>
      </c>
      <c r="CG74" s="45">
        <f t="shared" si="170"/>
        <v>0</v>
      </c>
      <c r="CH74" s="45">
        <f t="shared" si="171"/>
        <v>0</v>
      </c>
      <c r="CI74" s="45">
        <f t="shared" si="172"/>
        <v>0</v>
      </c>
      <c r="CJ74" s="45">
        <f t="shared" si="173"/>
        <v>0</v>
      </c>
      <c r="CK74" s="45">
        <f t="shared" si="174"/>
        <v>0</v>
      </c>
      <c r="CL74" s="45">
        <f t="shared" si="175"/>
        <v>0</v>
      </c>
      <c r="CM74" s="45"/>
      <c r="CN74" s="274">
        <f t="shared" si="207"/>
        <v>0</v>
      </c>
      <c r="CO74" s="274">
        <v>73</v>
      </c>
      <c r="CP74" s="269">
        <f t="shared" si="208"/>
        <v>1</v>
      </c>
      <c r="CQ74" s="269">
        <f>CP74+COUNTIF($CP$2:CP74,CP74)-1</f>
        <v>73</v>
      </c>
      <c r="CR74" s="271" t="str">
        <f t="shared" si="176"/>
        <v>France</v>
      </c>
      <c r="CS74" s="71">
        <f t="shared" si="209"/>
        <v>0</v>
      </c>
      <c r="CT74" s="45">
        <f t="shared" si="177"/>
        <v>0</v>
      </c>
      <c r="CU74" s="45">
        <f t="shared" si="178"/>
        <v>0</v>
      </c>
      <c r="CV74" s="45">
        <f t="shared" si="179"/>
        <v>0</v>
      </c>
      <c r="CW74" s="45">
        <f t="shared" si="180"/>
        <v>0</v>
      </c>
      <c r="CX74" s="45">
        <f t="shared" si="181"/>
        <v>0</v>
      </c>
      <c r="CY74" s="45">
        <f t="shared" si="182"/>
        <v>0</v>
      </c>
      <c r="CZ74" s="45">
        <f t="shared" si="183"/>
        <v>0</v>
      </c>
      <c r="DA74" s="45">
        <f t="shared" si="184"/>
        <v>0</v>
      </c>
      <c r="DB74" s="45">
        <f t="shared" si="185"/>
        <v>0</v>
      </c>
      <c r="DC74" s="45">
        <f t="shared" si="186"/>
        <v>0</v>
      </c>
      <c r="DD74" s="45">
        <f t="shared" si="187"/>
        <v>0</v>
      </c>
      <c r="DE74" s="45">
        <f t="shared" si="188"/>
        <v>0</v>
      </c>
      <c r="DF74" s="45">
        <f t="shared" si="189"/>
        <v>0</v>
      </c>
      <c r="DG74" s="45">
        <f t="shared" si="190"/>
        <v>0</v>
      </c>
      <c r="DH74" s="45">
        <f t="shared" si="191"/>
        <v>0</v>
      </c>
      <c r="DI74" s="45">
        <f t="shared" si="192"/>
        <v>0</v>
      </c>
      <c r="DJ74" s="45">
        <f t="shared" si="193"/>
        <v>0</v>
      </c>
      <c r="DK74" s="45">
        <f t="shared" si="194"/>
        <v>0</v>
      </c>
      <c r="DL74" s="45">
        <f t="shared" si="195"/>
        <v>0</v>
      </c>
      <c r="DM74" s="45">
        <f t="shared" si="196"/>
        <v>0</v>
      </c>
      <c r="DN74" s="45">
        <f t="shared" si="197"/>
        <v>0</v>
      </c>
      <c r="DO74" s="45">
        <f t="shared" si="198"/>
        <v>0</v>
      </c>
      <c r="DP74" s="45">
        <f t="shared" si="199"/>
        <v>0</v>
      </c>
      <c r="DQ74" s="45">
        <f t="shared" si="200"/>
        <v>0</v>
      </c>
    </row>
    <row r="75" spans="1:121">
      <c r="A75" s="269">
        <v>74</v>
      </c>
      <c r="B75" s="400">
        <f t="shared" si="201"/>
        <v>1</v>
      </c>
      <c r="C75" s="401">
        <f>B75+COUNTIF(B$2:$B75,B75)-1</f>
        <v>74</v>
      </c>
      <c r="D75" s="402" t="str">
        <f>Tables!AI75</f>
        <v>French Guiana</v>
      </c>
      <c r="E75" s="403">
        <f t="shared" si="202"/>
        <v>0</v>
      </c>
      <c r="F75" s="47">
        <f>SUMIFS('Portfolio Allocation'!C$10:C$109,'Portfolio Allocation'!$A$10:$A$109,'Graph Tables'!$D75)</f>
        <v>0</v>
      </c>
      <c r="G75" s="47">
        <f>SUMIFS('Portfolio Allocation'!D$10:D$109,'Portfolio Allocation'!$A$10:$A$109,'Graph Tables'!$D75)</f>
        <v>0</v>
      </c>
      <c r="H75" s="47">
        <f>SUMIFS('Portfolio Allocation'!E$10:E$109,'Portfolio Allocation'!$A$10:$A$109,'Graph Tables'!$D75)</f>
        <v>0</v>
      </c>
      <c r="I75" s="47">
        <f>SUMIFS('Portfolio Allocation'!F$10:F$109,'Portfolio Allocation'!$A$10:$A$109,'Graph Tables'!$D75)</f>
        <v>0</v>
      </c>
      <c r="J75" s="47">
        <f>SUMIFS('Portfolio Allocation'!G$10:G$109,'Portfolio Allocation'!$A$10:$A$109,'Graph Tables'!$D75)</f>
        <v>0</v>
      </c>
      <c r="K75" s="47">
        <f>SUMIFS('Portfolio Allocation'!H$10:H$109,'Portfolio Allocation'!$A$10:$A$109,'Graph Tables'!$D75)</f>
        <v>0</v>
      </c>
      <c r="L75" s="47">
        <f>SUMIFS('Portfolio Allocation'!I$10:I$109,'Portfolio Allocation'!$A$10:$A$109,'Graph Tables'!$D75)</f>
        <v>0</v>
      </c>
      <c r="M75" s="47">
        <f>SUMIFS('Portfolio Allocation'!J$10:J$109,'Portfolio Allocation'!$A$10:$A$109,'Graph Tables'!$D75)</f>
        <v>0</v>
      </c>
      <c r="N75" s="47">
        <f>SUMIFS('Portfolio Allocation'!K$10:K$109,'Portfolio Allocation'!$A$10:$A$109,'Graph Tables'!$D75)</f>
        <v>0</v>
      </c>
      <c r="O75" s="47">
        <f>SUMIFS('Portfolio Allocation'!L$10:L$109,'Portfolio Allocation'!$A$10:$A$109,'Graph Tables'!$D75)</f>
        <v>0</v>
      </c>
      <c r="P75" s="47">
        <f>SUMIFS('Portfolio Allocation'!M$10:M$109,'Portfolio Allocation'!$A$10:$A$109,'Graph Tables'!$D75)</f>
        <v>0</v>
      </c>
      <c r="Q75" s="47">
        <f>SUMIFS('Portfolio Allocation'!N$10:N$109,'Portfolio Allocation'!$A$10:$A$109,'Graph Tables'!$D75)</f>
        <v>0</v>
      </c>
      <c r="R75" s="47">
        <f>SUMIFS('Portfolio Allocation'!O$10:O$109,'Portfolio Allocation'!$A$10:$A$109,'Graph Tables'!$D75)</f>
        <v>0</v>
      </c>
      <c r="S75" s="47">
        <f>SUMIFS('Portfolio Allocation'!P$10:P$109,'Portfolio Allocation'!$A$10:$A$109,'Graph Tables'!$D75)</f>
        <v>0</v>
      </c>
      <c r="T75" s="47">
        <f>SUMIFS('Portfolio Allocation'!Q$10:Q$109,'Portfolio Allocation'!$A$10:$A$109,'Graph Tables'!$D75)</f>
        <v>0</v>
      </c>
      <c r="U75" s="47">
        <f>SUMIFS('Portfolio Allocation'!R$10:R$109,'Portfolio Allocation'!$A$10:$A$109,'Graph Tables'!$D75)</f>
        <v>0</v>
      </c>
      <c r="V75" s="47">
        <f>SUMIFS('Portfolio Allocation'!S$10:S$109,'Portfolio Allocation'!$A$10:$A$109,'Graph Tables'!$D75)</f>
        <v>0</v>
      </c>
      <c r="W75" s="47">
        <f>SUMIFS('Portfolio Allocation'!T$10:T$109,'Portfolio Allocation'!$A$10:$A$109,'Graph Tables'!$D75)</f>
        <v>0</v>
      </c>
      <c r="X75" s="47">
        <f>SUMIFS('Portfolio Allocation'!U$10:U$109,'Portfolio Allocation'!$A$10:$A$109,'Graph Tables'!$D75)</f>
        <v>0</v>
      </c>
      <c r="Y75" s="47">
        <f>SUMIFS('Portfolio Allocation'!V$10:V$109,'Portfolio Allocation'!$A$10:$A$109,'Graph Tables'!$D75)</f>
        <v>0</v>
      </c>
      <c r="Z75" s="47">
        <f>SUMIFS('Portfolio Allocation'!W$10:W$109,'Portfolio Allocation'!$A$10:$A$109,'Graph Tables'!$D75)</f>
        <v>0</v>
      </c>
      <c r="AA75" s="47">
        <f>SUMIFS('Portfolio Allocation'!X$10:X$109,'Portfolio Allocation'!$A$10:$A$109,'Graph Tables'!$D75)</f>
        <v>0</v>
      </c>
      <c r="AB75" s="47">
        <f>SUMIFS('Portfolio Allocation'!Y$10:Y$109,'Portfolio Allocation'!$A$10:$A$109,'Graph Tables'!$D75)</f>
        <v>0</v>
      </c>
      <c r="AC75" s="47">
        <f>SUMIFS('Portfolio Allocation'!Z$10:Z$109,'Portfolio Allocation'!$A$10:$A$109,'Graph Tables'!$D75)</f>
        <v>0</v>
      </c>
      <c r="AD75" s="47"/>
      <c r="AE75" s="49">
        <v>74</v>
      </c>
      <c r="AF75" t="str">
        <f t="shared" si="203"/>
        <v xml:space="preserve"> </v>
      </c>
      <c r="AG75" s="45">
        <f t="shared" si="210"/>
        <v>0</v>
      </c>
      <c r="AH75" s="47"/>
      <c r="AI75" s="269">
        <f t="shared" si="204"/>
        <v>1</v>
      </c>
      <c r="AJ75" s="269">
        <f>AI75+COUNTIF(AI$2:$AI75,AI75)-1</f>
        <v>74</v>
      </c>
      <c r="AK75" s="271" t="str">
        <f t="shared" si="127"/>
        <v>French Guiana</v>
      </c>
      <c r="AL75" s="71">
        <f t="shared" si="205"/>
        <v>0</v>
      </c>
      <c r="AM75" s="45">
        <f t="shared" si="128"/>
        <v>0</v>
      </c>
      <c r="AN75" s="45">
        <f t="shared" si="129"/>
        <v>0</v>
      </c>
      <c r="AO75" s="45">
        <f t="shared" si="130"/>
        <v>0</v>
      </c>
      <c r="AP75" s="45">
        <f t="shared" si="131"/>
        <v>0</v>
      </c>
      <c r="AQ75" s="45">
        <f t="shared" si="132"/>
        <v>0</v>
      </c>
      <c r="AR75" s="45">
        <f t="shared" si="133"/>
        <v>0</v>
      </c>
      <c r="AS75" s="45">
        <f t="shared" si="134"/>
        <v>0</v>
      </c>
      <c r="AT75" s="45">
        <f t="shared" si="135"/>
        <v>0</v>
      </c>
      <c r="AU75" s="45">
        <f t="shared" si="136"/>
        <v>0</v>
      </c>
      <c r="AV75" s="45">
        <f t="shared" si="137"/>
        <v>0</v>
      </c>
      <c r="AW75" s="45">
        <f t="shared" si="138"/>
        <v>0</v>
      </c>
      <c r="AX75" s="45">
        <f t="shared" si="139"/>
        <v>0</v>
      </c>
      <c r="AY75" s="45">
        <f t="shared" si="140"/>
        <v>0</v>
      </c>
      <c r="AZ75" s="45">
        <f t="shared" si="141"/>
        <v>0</v>
      </c>
      <c r="BA75" s="45">
        <f t="shared" si="142"/>
        <v>0</v>
      </c>
      <c r="BB75" s="45">
        <f t="shared" si="143"/>
        <v>0</v>
      </c>
      <c r="BC75" s="45">
        <f t="shared" si="144"/>
        <v>0</v>
      </c>
      <c r="BD75" s="45">
        <f t="shared" si="145"/>
        <v>0</v>
      </c>
      <c r="BE75" s="45">
        <f t="shared" si="146"/>
        <v>0</v>
      </c>
      <c r="BF75" s="45">
        <f t="shared" si="147"/>
        <v>0</v>
      </c>
      <c r="BG75" s="45">
        <f t="shared" si="148"/>
        <v>0</v>
      </c>
      <c r="BH75" s="45">
        <f t="shared" si="149"/>
        <v>0</v>
      </c>
      <c r="BI75" s="45">
        <f t="shared" si="150"/>
        <v>0</v>
      </c>
      <c r="BJ75" s="45">
        <f t="shared" si="151"/>
        <v>0</v>
      </c>
      <c r="BK75" s="45"/>
      <c r="BL75" s="49">
        <v>74</v>
      </c>
      <c r="BM75">
        <f t="shared" si="206"/>
        <v>0</v>
      </c>
      <c r="BN75" s="45">
        <f t="shared" si="211"/>
        <v>0</v>
      </c>
      <c r="BO75" s="45">
        <f t="shared" si="152"/>
        <v>0</v>
      </c>
      <c r="BP75" s="45">
        <f t="shared" si="153"/>
        <v>0</v>
      </c>
      <c r="BQ75" s="45">
        <f t="shared" si="154"/>
        <v>0</v>
      </c>
      <c r="BR75" s="45">
        <f t="shared" si="155"/>
        <v>0</v>
      </c>
      <c r="BS75" s="45">
        <f t="shared" si="156"/>
        <v>0</v>
      </c>
      <c r="BT75" s="45">
        <f t="shared" si="157"/>
        <v>0</v>
      </c>
      <c r="BU75" s="45">
        <f t="shared" si="158"/>
        <v>0</v>
      </c>
      <c r="BV75" s="45">
        <f t="shared" si="159"/>
        <v>0</v>
      </c>
      <c r="BW75" s="45">
        <f t="shared" si="160"/>
        <v>0</v>
      </c>
      <c r="BX75" s="45">
        <f t="shared" si="161"/>
        <v>0</v>
      </c>
      <c r="BY75" s="45">
        <f t="shared" si="162"/>
        <v>0</v>
      </c>
      <c r="BZ75" s="45">
        <f t="shared" si="163"/>
        <v>0</v>
      </c>
      <c r="CA75" s="45">
        <f t="shared" si="164"/>
        <v>0</v>
      </c>
      <c r="CB75" s="45">
        <f t="shared" si="165"/>
        <v>0</v>
      </c>
      <c r="CC75" s="45">
        <f t="shared" si="166"/>
        <v>0</v>
      </c>
      <c r="CD75" s="45">
        <f t="shared" si="167"/>
        <v>0</v>
      </c>
      <c r="CE75" s="45">
        <f t="shared" si="168"/>
        <v>0</v>
      </c>
      <c r="CF75" s="45">
        <f t="shared" si="169"/>
        <v>0</v>
      </c>
      <c r="CG75" s="45">
        <f t="shared" si="170"/>
        <v>0</v>
      </c>
      <c r="CH75" s="45">
        <f t="shared" si="171"/>
        <v>0</v>
      </c>
      <c r="CI75" s="45">
        <f t="shared" si="172"/>
        <v>0</v>
      </c>
      <c r="CJ75" s="45">
        <f t="shared" si="173"/>
        <v>0</v>
      </c>
      <c r="CK75" s="45">
        <f t="shared" si="174"/>
        <v>0</v>
      </c>
      <c r="CL75" s="45">
        <f t="shared" si="175"/>
        <v>0</v>
      </c>
      <c r="CM75" s="45"/>
      <c r="CN75" s="274">
        <f t="shared" si="207"/>
        <v>0</v>
      </c>
      <c r="CO75" s="274">
        <v>74</v>
      </c>
      <c r="CP75" s="269">
        <f t="shared" si="208"/>
        <v>1</v>
      </c>
      <c r="CQ75" s="269">
        <f>CP75+COUNTIF($CP$2:CP75,CP75)-1</f>
        <v>74</v>
      </c>
      <c r="CR75" s="271" t="str">
        <f t="shared" si="176"/>
        <v>French Guiana</v>
      </c>
      <c r="CS75" s="71">
        <f t="shared" si="209"/>
        <v>0</v>
      </c>
      <c r="CT75" s="45">
        <f t="shared" si="177"/>
        <v>0</v>
      </c>
      <c r="CU75" s="45">
        <f t="shared" si="178"/>
        <v>0</v>
      </c>
      <c r="CV75" s="45">
        <f t="shared" si="179"/>
        <v>0</v>
      </c>
      <c r="CW75" s="45">
        <f t="shared" si="180"/>
        <v>0</v>
      </c>
      <c r="CX75" s="45">
        <f t="shared" si="181"/>
        <v>0</v>
      </c>
      <c r="CY75" s="45">
        <f t="shared" si="182"/>
        <v>0</v>
      </c>
      <c r="CZ75" s="45">
        <f t="shared" si="183"/>
        <v>0</v>
      </c>
      <c r="DA75" s="45">
        <f t="shared" si="184"/>
        <v>0</v>
      </c>
      <c r="DB75" s="45">
        <f t="shared" si="185"/>
        <v>0</v>
      </c>
      <c r="DC75" s="45">
        <f t="shared" si="186"/>
        <v>0</v>
      </c>
      <c r="DD75" s="45">
        <f t="shared" si="187"/>
        <v>0</v>
      </c>
      <c r="DE75" s="45">
        <f t="shared" si="188"/>
        <v>0</v>
      </c>
      <c r="DF75" s="45">
        <f t="shared" si="189"/>
        <v>0</v>
      </c>
      <c r="DG75" s="45">
        <f t="shared" si="190"/>
        <v>0</v>
      </c>
      <c r="DH75" s="45">
        <f t="shared" si="191"/>
        <v>0</v>
      </c>
      <c r="DI75" s="45">
        <f t="shared" si="192"/>
        <v>0</v>
      </c>
      <c r="DJ75" s="45">
        <f t="shared" si="193"/>
        <v>0</v>
      </c>
      <c r="DK75" s="45">
        <f t="shared" si="194"/>
        <v>0</v>
      </c>
      <c r="DL75" s="45">
        <f t="shared" si="195"/>
        <v>0</v>
      </c>
      <c r="DM75" s="45">
        <f t="shared" si="196"/>
        <v>0</v>
      </c>
      <c r="DN75" s="45">
        <f t="shared" si="197"/>
        <v>0</v>
      </c>
      <c r="DO75" s="45">
        <f t="shared" si="198"/>
        <v>0</v>
      </c>
      <c r="DP75" s="45">
        <f t="shared" si="199"/>
        <v>0</v>
      </c>
      <c r="DQ75" s="45">
        <f t="shared" si="200"/>
        <v>0</v>
      </c>
    </row>
    <row r="76" spans="1:121">
      <c r="A76" s="269">
        <v>75</v>
      </c>
      <c r="B76" s="400">
        <f t="shared" si="201"/>
        <v>1</v>
      </c>
      <c r="C76" s="401">
        <f>B76+COUNTIF(B$2:$B76,B76)-1</f>
        <v>75</v>
      </c>
      <c r="D76" s="402" t="str">
        <f>Tables!AI76</f>
        <v>French Polynesia</v>
      </c>
      <c r="E76" s="403">
        <f t="shared" si="202"/>
        <v>0</v>
      </c>
      <c r="F76" s="47">
        <f>SUMIFS('Portfolio Allocation'!C$10:C$109,'Portfolio Allocation'!$A$10:$A$109,'Graph Tables'!$D76)</f>
        <v>0</v>
      </c>
      <c r="G76" s="47">
        <f>SUMIFS('Portfolio Allocation'!D$10:D$109,'Portfolio Allocation'!$A$10:$A$109,'Graph Tables'!$D76)</f>
        <v>0</v>
      </c>
      <c r="H76" s="47">
        <f>SUMIFS('Portfolio Allocation'!E$10:E$109,'Portfolio Allocation'!$A$10:$A$109,'Graph Tables'!$D76)</f>
        <v>0</v>
      </c>
      <c r="I76" s="47">
        <f>SUMIFS('Portfolio Allocation'!F$10:F$109,'Portfolio Allocation'!$A$10:$A$109,'Graph Tables'!$D76)</f>
        <v>0</v>
      </c>
      <c r="J76" s="47">
        <f>SUMIFS('Portfolio Allocation'!G$10:G$109,'Portfolio Allocation'!$A$10:$A$109,'Graph Tables'!$D76)</f>
        <v>0</v>
      </c>
      <c r="K76" s="47">
        <f>SUMIFS('Portfolio Allocation'!H$10:H$109,'Portfolio Allocation'!$A$10:$A$109,'Graph Tables'!$D76)</f>
        <v>0</v>
      </c>
      <c r="L76" s="47">
        <f>SUMIFS('Portfolio Allocation'!I$10:I$109,'Portfolio Allocation'!$A$10:$A$109,'Graph Tables'!$D76)</f>
        <v>0</v>
      </c>
      <c r="M76" s="47">
        <f>SUMIFS('Portfolio Allocation'!J$10:J$109,'Portfolio Allocation'!$A$10:$A$109,'Graph Tables'!$D76)</f>
        <v>0</v>
      </c>
      <c r="N76" s="47">
        <f>SUMIFS('Portfolio Allocation'!K$10:K$109,'Portfolio Allocation'!$A$10:$A$109,'Graph Tables'!$D76)</f>
        <v>0</v>
      </c>
      <c r="O76" s="47">
        <f>SUMIFS('Portfolio Allocation'!L$10:L$109,'Portfolio Allocation'!$A$10:$A$109,'Graph Tables'!$D76)</f>
        <v>0</v>
      </c>
      <c r="P76" s="47">
        <f>SUMIFS('Portfolio Allocation'!M$10:M$109,'Portfolio Allocation'!$A$10:$A$109,'Graph Tables'!$D76)</f>
        <v>0</v>
      </c>
      <c r="Q76" s="47">
        <f>SUMIFS('Portfolio Allocation'!N$10:N$109,'Portfolio Allocation'!$A$10:$A$109,'Graph Tables'!$D76)</f>
        <v>0</v>
      </c>
      <c r="R76" s="47">
        <f>SUMIFS('Portfolio Allocation'!O$10:O$109,'Portfolio Allocation'!$A$10:$A$109,'Graph Tables'!$D76)</f>
        <v>0</v>
      </c>
      <c r="S76" s="47">
        <f>SUMIFS('Portfolio Allocation'!P$10:P$109,'Portfolio Allocation'!$A$10:$A$109,'Graph Tables'!$D76)</f>
        <v>0</v>
      </c>
      <c r="T76" s="47">
        <f>SUMIFS('Portfolio Allocation'!Q$10:Q$109,'Portfolio Allocation'!$A$10:$A$109,'Graph Tables'!$D76)</f>
        <v>0</v>
      </c>
      <c r="U76" s="47">
        <f>SUMIFS('Portfolio Allocation'!R$10:R$109,'Portfolio Allocation'!$A$10:$A$109,'Graph Tables'!$D76)</f>
        <v>0</v>
      </c>
      <c r="V76" s="47">
        <f>SUMIFS('Portfolio Allocation'!S$10:S$109,'Portfolio Allocation'!$A$10:$A$109,'Graph Tables'!$D76)</f>
        <v>0</v>
      </c>
      <c r="W76" s="47">
        <f>SUMIFS('Portfolio Allocation'!T$10:T$109,'Portfolio Allocation'!$A$10:$A$109,'Graph Tables'!$D76)</f>
        <v>0</v>
      </c>
      <c r="X76" s="47">
        <f>SUMIFS('Portfolio Allocation'!U$10:U$109,'Portfolio Allocation'!$A$10:$A$109,'Graph Tables'!$D76)</f>
        <v>0</v>
      </c>
      <c r="Y76" s="47">
        <f>SUMIFS('Portfolio Allocation'!V$10:V$109,'Portfolio Allocation'!$A$10:$A$109,'Graph Tables'!$D76)</f>
        <v>0</v>
      </c>
      <c r="Z76" s="47">
        <f>SUMIFS('Portfolio Allocation'!W$10:W$109,'Portfolio Allocation'!$A$10:$A$109,'Graph Tables'!$D76)</f>
        <v>0</v>
      </c>
      <c r="AA76" s="47">
        <f>SUMIFS('Portfolio Allocation'!X$10:X$109,'Portfolio Allocation'!$A$10:$A$109,'Graph Tables'!$D76)</f>
        <v>0</v>
      </c>
      <c r="AB76" s="47">
        <f>SUMIFS('Portfolio Allocation'!Y$10:Y$109,'Portfolio Allocation'!$A$10:$A$109,'Graph Tables'!$D76)</f>
        <v>0</v>
      </c>
      <c r="AC76" s="47">
        <f>SUMIFS('Portfolio Allocation'!Z$10:Z$109,'Portfolio Allocation'!$A$10:$A$109,'Graph Tables'!$D76)</f>
        <v>0</v>
      </c>
      <c r="AD76" s="47"/>
      <c r="AE76" s="49">
        <v>75</v>
      </c>
      <c r="AF76" t="str">
        <f t="shared" si="203"/>
        <v xml:space="preserve"> </v>
      </c>
      <c r="AG76" s="45">
        <f t="shared" si="210"/>
        <v>0</v>
      </c>
      <c r="AH76" s="47"/>
      <c r="AI76" s="269">
        <f t="shared" si="204"/>
        <v>1</v>
      </c>
      <c r="AJ76" s="269">
        <f>AI76+COUNTIF(AI$2:$AI76,AI76)-1</f>
        <v>75</v>
      </c>
      <c r="AK76" s="271" t="str">
        <f t="shared" si="127"/>
        <v>French Polynesia</v>
      </c>
      <c r="AL76" s="71">
        <f t="shared" si="205"/>
        <v>0</v>
      </c>
      <c r="AM76" s="45">
        <f t="shared" si="128"/>
        <v>0</v>
      </c>
      <c r="AN76" s="45">
        <f t="shared" si="129"/>
        <v>0</v>
      </c>
      <c r="AO76" s="45">
        <f t="shared" si="130"/>
        <v>0</v>
      </c>
      <c r="AP76" s="45">
        <f t="shared" si="131"/>
        <v>0</v>
      </c>
      <c r="AQ76" s="45">
        <f t="shared" si="132"/>
        <v>0</v>
      </c>
      <c r="AR76" s="45">
        <f t="shared" si="133"/>
        <v>0</v>
      </c>
      <c r="AS76" s="45">
        <f t="shared" si="134"/>
        <v>0</v>
      </c>
      <c r="AT76" s="45">
        <f t="shared" si="135"/>
        <v>0</v>
      </c>
      <c r="AU76" s="45">
        <f t="shared" si="136"/>
        <v>0</v>
      </c>
      <c r="AV76" s="45">
        <f t="shared" si="137"/>
        <v>0</v>
      </c>
      <c r="AW76" s="45">
        <f t="shared" si="138"/>
        <v>0</v>
      </c>
      <c r="AX76" s="45">
        <f t="shared" si="139"/>
        <v>0</v>
      </c>
      <c r="AY76" s="45">
        <f t="shared" si="140"/>
        <v>0</v>
      </c>
      <c r="AZ76" s="45">
        <f t="shared" si="141"/>
        <v>0</v>
      </c>
      <c r="BA76" s="45">
        <f t="shared" si="142"/>
        <v>0</v>
      </c>
      <c r="BB76" s="45">
        <f t="shared" si="143"/>
        <v>0</v>
      </c>
      <c r="BC76" s="45">
        <f t="shared" si="144"/>
        <v>0</v>
      </c>
      <c r="BD76" s="45">
        <f t="shared" si="145"/>
        <v>0</v>
      </c>
      <c r="BE76" s="45">
        <f t="shared" si="146"/>
        <v>0</v>
      </c>
      <c r="BF76" s="45">
        <f t="shared" si="147"/>
        <v>0</v>
      </c>
      <c r="BG76" s="45">
        <f t="shared" si="148"/>
        <v>0</v>
      </c>
      <c r="BH76" s="45">
        <f t="shared" si="149"/>
        <v>0</v>
      </c>
      <c r="BI76" s="45">
        <f t="shared" si="150"/>
        <v>0</v>
      </c>
      <c r="BJ76" s="45">
        <f t="shared" si="151"/>
        <v>0</v>
      </c>
      <c r="BK76" s="45"/>
      <c r="BL76" s="49">
        <v>75</v>
      </c>
      <c r="BM76">
        <f t="shared" si="206"/>
        <v>0</v>
      </c>
      <c r="BN76" s="45">
        <f t="shared" si="211"/>
        <v>0</v>
      </c>
      <c r="BO76" s="45">
        <f t="shared" si="152"/>
        <v>0</v>
      </c>
      <c r="BP76" s="45">
        <f t="shared" si="153"/>
        <v>0</v>
      </c>
      <c r="BQ76" s="45">
        <f t="shared" si="154"/>
        <v>0</v>
      </c>
      <c r="BR76" s="45">
        <f t="shared" si="155"/>
        <v>0</v>
      </c>
      <c r="BS76" s="45">
        <f t="shared" si="156"/>
        <v>0</v>
      </c>
      <c r="BT76" s="45">
        <f t="shared" si="157"/>
        <v>0</v>
      </c>
      <c r="BU76" s="45">
        <f t="shared" si="158"/>
        <v>0</v>
      </c>
      <c r="BV76" s="45">
        <f t="shared" si="159"/>
        <v>0</v>
      </c>
      <c r="BW76" s="45">
        <f t="shared" si="160"/>
        <v>0</v>
      </c>
      <c r="BX76" s="45">
        <f t="shared" si="161"/>
        <v>0</v>
      </c>
      <c r="BY76" s="45">
        <f t="shared" si="162"/>
        <v>0</v>
      </c>
      <c r="BZ76" s="45">
        <f t="shared" si="163"/>
        <v>0</v>
      </c>
      <c r="CA76" s="45">
        <f t="shared" si="164"/>
        <v>0</v>
      </c>
      <c r="CB76" s="45">
        <f t="shared" si="165"/>
        <v>0</v>
      </c>
      <c r="CC76" s="45">
        <f t="shared" si="166"/>
        <v>0</v>
      </c>
      <c r="CD76" s="45">
        <f t="shared" si="167"/>
        <v>0</v>
      </c>
      <c r="CE76" s="45">
        <f t="shared" si="168"/>
        <v>0</v>
      </c>
      <c r="CF76" s="45">
        <f t="shared" si="169"/>
        <v>0</v>
      </c>
      <c r="CG76" s="45">
        <f t="shared" si="170"/>
        <v>0</v>
      </c>
      <c r="CH76" s="45">
        <f t="shared" si="171"/>
        <v>0</v>
      </c>
      <c r="CI76" s="45">
        <f t="shared" si="172"/>
        <v>0</v>
      </c>
      <c r="CJ76" s="45">
        <f t="shared" si="173"/>
        <v>0</v>
      </c>
      <c r="CK76" s="45">
        <f t="shared" si="174"/>
        <v>0</v>
      </c>
      <c r="CL76" s="45">
        <f t="shared" si="175"/>
        <v>0</v>
      </c>
      <c r="CM76" s="45"/>
      <c r="CN76" s="274">
        <f t="shared" si="207"/>
        <v>0</v>
      </c>
      <c r="CO76" s="274">
        <v>75</v>
      </c>
      <c r="CP76" s="269">
        <f t="shared" si="208"/>
        <v>1</v>
      </c>
      <c r="CQ76" s="269">
        <f>CP76+COUNTIF($CP$2:CP76,CP76)-1</f>
        <v>75</v>
      </c>
      <c r="CR76" s="271" t="str">
        <f t="shared" si="176"/>
        <v>French Polynesia</v>
      </c>
      <c r="CS76" s="71">
        <f t="shared" si="209"/>
        <v>0</v>
      </c>
      <c r="CT76" s="45">
        <f t="shared" si="177"/>
        <v>0</v>
      </c>
      <c r="CU76" s="45">
        <f t="shared" si="178"/>
        <v>0</v>
      </c>
      <c r="CV76" s="45">
        <f t="shared" si="179"/>
        <v>0</v>
      </c>
      <c r="CW76" s="45">
        <f t="shared" si="180"/>
        <v>0</v>
      </c>
      <c r="CX76" s="45">
        <f t="shared" si="181"/>
        <v>0</v>
      </c>
      <c r="CY76" s="45">
        <f t="shared" si="182"/>
        <v>0</v>
      </c>
      <c r="CZ76" s="45">
        <f t="shared" si="183"/>
        <v>0</v>
      </c>
      <c r="DA76" s="45">
        <f t="shared" si="184"/>
        <v>0</v>
      </c>
      <c r="DB76" s="45">
        <f t="shared" si="185"/>
        <v>0</v>
      </c>
      <c r="DC76" s="45">
        <f t="shared" si="186"/>
        <v>0</v>
      </c>
      <c r="DD76" s="45">
        <f t="shared" si="187"/>
        <v>0</v>
      </c>
      <c r="DE76" s="45">
        <f t="shared" si="188"/>
        <v>0</v>
      </c>
      <c r="DF76" s="45">
        <f t="shared" si="189"/>
        <v>0</v>
      </c>
      <c r="DG76" s="45">
        <f t="shared" si="190"/>
        <v>0</v>
      </c>
      <c r="DH76" s="45">
        <f t="shared" si="191"/>
        <v>0</v>
      </c>
      <c r="DI76" s="45">
        <f t="shared" si="192"/>
        <v>0</v>
      </c>
      <c r="DJ76" s="45">
        <f t="shared" si="193"/>
        <v>0</v>
      </c>
      <c r="DK76" s="45">
        <f t="shared" si="194"/>
        <v>0</v>
      </c>
      <c r="DL76" s="45">
        <f t="shared" si="195"/>
        <v>0</v>
      </c>
      <c r="DM76" s="45">
        <f t="shared" si="196"/>
        <v>0</v>
      </c>
      <c r="DN76" s="45">
        <f t="shared" si="197"/>
        <v>0</v>
      </c>
      <c r="DO76" s="45">
        <f t="shared" si="198"/>
        <v>0</v>
      </c>
      <c r="DP76" s="45">
        <f t="shared" si="199"/>
        <v>0</v>
      </c>
      <c r="DQ76" s="45">
        <f t="shared" si="200"/>
        <v>0</v>
      </c>
    </row>
    <row r="77" spans="1:121">
      <c r="A77" s="269">
        <v>76</v>
      </c>
      <c r="B77" s="400">
        <f t="shared" si="201"/>
        <v>1</v>
      </c>
      <c r="C77" s="401">
        <f>B77+COUNTIF(B$2:$B77,B77)-1</f>
        <v>76</v>
      </c>
      <c r="D77" s="402" t="str">
        <f>Tables!AI77</f>
        <v>French Southern Territories</v>
      </c>
      <c r="E77" s="403">
        <f t="shared" si="202"/>
        <v>0</v>
      </c>
      <c r="F77" s="47">
        <f>SUMIFS('Portfolio Allocation'!C$10:C$109,'Portfolio Allocation'!$A$10:$A$109,'Graph Tables'!$D77)</f>
        <v>0</v>
      </c>
      <c r="G77" s="47">
        <f>SUMIFS('Portfolio Allocation'!D$10:D$109,'Portfolio Allocation'!$A$10:$A$109,'Graph Tables'!$D77)</f>
        <v>0</v>
      </c>
      <c r="H77" s="47">
        <f>SUMIFS('Portfolio Allocation'!E$10:E$109,'Portfolio Allocation'!$A$10:$A$109,'Graph Tables'!$D77)</f>
        <v>0</v>
      </c>
      <c r="I77" s="47">
        <f>SUMIFS('Portfolio Allocation'!F$10:F$109,'Portfolio Allocation'!$A$10:$A$109,'Graph Tables'!$D77)</f>
        <v>0</v>
      </c>
      <c r="J77" s="47">
        <f>SUMIFS('Portfolio Allocation'!G$10:G$109,'Portfolio Allocation'!$A$10:$A$109,'Graph Tables'!$D77)</f>
        <v>0</v>
      </c>
      <c r="K77" s="47">
        <f>SUMIFS('Portfolio Allocation'!H$10:H$109,'Portfolio Allocation'!$A$10:$A$109,'Graph Tables'!$D77)</f>
        <v>0</v>
      </c>
      <c r="L77" s="47">
        <f>SUMIFS('Portfolio Allocation'!I$10:I$109,'Portfolio Allocation'!$A$10:$A$109,'Graph Tables'!$D77)</f>
        <v>0</v>
      </c>
      <c r="M77" s="47">
        <f>SUMIFS('Portfolio Allocation'!J$10:J$109,'Portfolio Allocation'!$A$10:$A$109,'Graph Tables'!$D77)</f>
        <v>0</v>
      </c>
      <c r="N77" s="47">
        <f>SUMIFS('Portfolio Allocation'!K$10:K$109,'Portfolio Allocation'!$A$10:$A$109,'Graph Tables'!$D77)</f>
        <v>0</v>
      </c>
      <c r="O77" s="47">
        <f>SUMIFS('Portfolio Allocation'!L$10:L$109,'Portfolio Allocation'!$A$10:$A$109,'Graph Tables'!$D77)</f>
        <v>0</v>
      </c>
      <c r="P77" s="47">
        <f>SUMIFS('Portfolio Allocation'!M$10:M$109,'Portfolio Allocation'!$A$10:$A$109,'Graph Tables'!$D77)</f>
        <v>0</v>
      </c>
      <c r="Q77" s="47">
        <f>SUMIFS('Portfolio Allocation'!N$10:N$109,'Portfolio Allocation'!$A$10:$A$109,'Graph Tables'!$D77)</f>
        <v>0</v>
      </c>
      <c r="R77" s="47">
        <f>SUMIFS('Portfolio Allocation'!O$10:O$109,'Portfolio Allocation'!$A$10:$A$109,'Graph Tables'!$D77)</f>
        <v>0</v>
      </c>
      <c r="S77" s="47">
        <f>SUMIFS('Portfolio Allocation'!P$10:P$109,'Portfolio Allocation'!$A$10:$A$109,'Graph Tables'!$D77)</f>
        <v>0</v>
      </c>
      <c r="T77" s="47">
        <f>SUMIFS('Portfolio Allocation'!Q$10:Q$109,'Portfolio Allocation'!$A$10:$A$109,'Graph Tables'!$D77)</f>
        <v>0</v>
      </c>
      <c r="U77" s="47">
        <f>SUMIFS('Portfolio Allocation'!R$10:R$109,'Portfolio Allocation'!$A$10:$A$109,'Graph Tables'!$D77)</f>
        <v>0</v>
      </c>
      <c r="V77" s="47">
        <f>SUMIFS('Portfolio Allocation'!S$10:S$109,'Portfolio Allocation'!$A$10:$A$109,'Graph Tables'!$D77)</f>
        <v>0</v>
      </c>
      <c r="W77" s="47">
        <f>SUMIFS('Portfolio Allocation'!T$10:T$109,'Portfolio Allocation'!$A$10:$A$109,'Graph Tables'!$D77)</f>
        <v>0</v>
      </c>
      <c r="X77" s="47">
        <f>SUMIFS('Portfolio Allocation'!U$10:U$109,'Portfolio Allocation'!$A$10:$A$109,'Graph Tables'!$D77)</f>
        <v>0</v>
      </c>
      <c r="Y77" s="47">
        <f>SUMIFS('Portfolio Allocation'!V$10:V$109,'Portfolio Allocation'!$A$10:$A$109,'Graph Tables'!$D77)</f>
        <v>0</v>
      </c>
      <c r="Z77" s="47">
        <f>SUMIFS('Portfolio Allocation'!W$10:W$109,'Portfolio Allocation'!$A$10:$A$109,'Graph Tables'!$D77)</f>
        <v>0</v>
      </c>
      <c r="AA77" s="47">
        <f>SUMIFS('Portfolio Allocation'!X$10:X$109,'Portfolio Allocation'!$A$10:$A$109,'Graph Tables'!$D77)</f>
        <v>0</v>
      </c>
      <c r="AB77" s="47">
        <f>SUMIFS('Portfolio Allocation'!Y$10:Y$109,'Portfolio Allocation'!$A$10:$A$109,'Graph Tables'!$D77)</f>
        <v>0</v>
      </c>
      <c r="AC77" s="47">
        <f>SUMIFS('Portfolio Allocation'!Z$10:Z$109,'Portfolio Allocation'!$A$10:$A$109,'Graph Tables'!$D77)</f>
        <v>0</v>
      </c>
      <c r="AD77" s="47"/>
      <c r="AE77" s="49">
        <v>76</v>
      </c>
      <c r="AF77" t="str">
        <f t="shared" si="203"/>
        <v xml:space="preserve"> </v>
      </c>
      <c r="AG77" s="45">
        <f t="shared" si="210"/>
        <v>0</v>
      </c>
      <c r="AH77" s="47"/>
      <c r="AI77" s="269">
        <f t="shared" si="204"/>
        <v>1</v>
      </c>
      <c r="AJ77" s="269">
        <f>AI77+COUNTIF(AI$2:$AI77,AI77)-1</f>
        <v>76</v>
      </c>
      <c r="AK77" s="271" t="str">
        <f t="shared" si="127"/>
        <v>French Southern Territories</v>
      </c>
      <c r="AL77" s="71">
        <f t="shared" si="205"/>
        <v>0</v>
      </c>
      <c r="AM77" s="45">
        <f t="shared" si="128"/>
        <v>0</v>
      </c>
      <c r="AN77" s="45">
        <f t="shared" si="129"/>
        <v>0</v>
      </c>
      <c r="AO77" s="45">
        <f t="shared" si="130"/>
        <v>0</v>
      </c>
      <c r="AP77" s="45">
        <f t="shared" si="131"/>
        <v>0</v>
      </c>
      <c r="AQ77" s="45">
        <f t="shared" si="132"/>
        <v>0</v>
      </c>
      <c r="AR77" s="45">
        <f t="shared" si="133"/>
        <v>0</v>
      </c>
      <c r="AS77" s="45">
        <f t="shared" si="134"/>
        <v>0</v>
      </c>
      <c r="AT77" s="45">
        <f t="shared" si="135"/>
        <v>0</v>
      </c>
      <c r="AU77" s="45">
        <f t="shared" si="136"/>
        <v>0</v>
      </c>
      <c r="AV77" s="45">
        <f t="shared" si="137"/>
        <v>0</v>
      </c>
      <c r="AW77" s="45">
        <f t="shared" si="138"/>
        <v>0</v>
      </c>
      <c r="AX77" s="45">
        <f t="shared" si="139"/>
        <v>0</v>
      </c>
      <c r="AY77" s="45">
        <f t="shared" si="140"/>
        <v>0</v>
      </c>
      <c r="AZ77" s="45">
        <f t="shared" si="141"/>
        <v>0</v>
      </c>
      <c r="BA77" s="45">
        <f t="shared" si="142"/>
        <v>0</v>
      </c>
      <c r="BB77" s="45">
        <f t="shared" si="143"/>
        <v>0</v>
      </c>
      <c r="BC77" s="45">
        <f t="shared" si="144"/>
        <v>0</v>
      </c>
      <c r="BD77" s="45">
        <f t="shared" si="145"/>
        <v>0</v>
      </c>
      <c r="BE77" s="45">
        <f t="shared" si="146"/>
        <v>0</v>
      </c>
      <c r="BF77" s="45">
        <f t="shared" si="147"/>
        <v>0</v>
      </c>
      <c r="BG77" s="45">
        <f t="shared" si="148"/>
        <v>0</v>
      </c>
      <c r="BH77" s="45">
        <f t="shared" si="149"/>
        <v>0</v>
      </c>
      <c r="BI77" s="45">
        <f t="shared" si="150"/>
        <v>0</v>
      </c>
      <c r="BJ77" s="45">
        <f t="shared" si="151"/>
        <v>0</v>
      </c>
      <c r="BK77" s="45"/>
      <c r="BL77" s="49">
        <v>76</v>
      </c>
      <c r="BM77">
        <f t="shared" si="206"/>
        <v>0</v>
      </c>
      <c r="BN77" s="45">
        <f t="shared" si="211"/>
        <v>0</v>
      </c>
      <c r="BO77" s="45">
        <f t="shared" si="152"/>
        <v>0</v>
      </c>
      <c r="BP77" s="45">
        <f t="shared" si="153"/>
        <v>0</v>
      </c>
      <c r="BQ77" s="45">
        <f t="shared" si="154"/>
        <v>0</v>
      </c>
      <c r="BR77" s="45">
        <f t="shared" si="155"/>
        <v>0</v>
      </c>
      <c r="BS77" s="45">
        <f t="shared" si="156"/>
        <v>0</v>
      </c>
      <c r="BT77" s="45">
        <f t="shared" si="157"/>
        <v>0</v>
      </c>
      <c r="BU77" s="45">
        <f t="shared" si="158"/>
        <v>0</v>
      </c>
      <c r="BV77" s="45">
        <f t="shared" si="159"/>
        <v>0</v>
      </c>
      <c r="BW77" s="45">
        <f t="shared" si="160"/>
        <v>0</v>
      </c>
      <c r="BX77" s="45">
        <f t="shared" si="161"/>
        <v>0</v>
      </c>
      <c r="BY77" s="45">
        <f t="shared" si="162"/>
        <v>0</v>
      </c>
      <c r="BZ77" s="45">
        <f t="shared" si="163"/>
        <v>0</v>
      </c>
      <c r="CA77" s="45">
        <f t="shared" si="164"/>
        <v>0</v>
      </c>
      <c r="CB77" s="45">
        <f t="shared" si="165"/>
        <v>0</v>
      </c>
      <c r="CC77" s="45">
        <f t="shared" si="166"/>
        <v>0</v>
      </c>
      <c r="CD77" s="45">
        <f t="shared" si="167"/>
        <v>0</v>
      </c>
      <c r="CE77" s="45">
        <f t="shared" si="168"/>
        <v>0</v>
      </c>
      <c r="CF77" s="45">
        <f t="shared" si="169"/>
        <v>0</v>
      </c>
      <c r="CG77" s="45">
        <f t="shared" si="170"/>
        <v>0</v>
      </c>
      <c r="CH77" s="45">
        <f t="shared" si="171"/>
        <v>0</v>
      </c>
      <c r="CI77" s="45">
        <f t="shared" si="172"/>
        <v>0</v>
      </c>
      <c r="CJ77" s="45">
        <f t="shared" si="173"/>
        <v>0</v>
      </c>
      <c r="CK77" s="45">
        <f t="shared" si="174"/>
        <v>0</v>
      </c>
      <c r="CL77" s="45">
        <f t="shared" si="175"/>
        <v>0</v>
      </c>
      <c r="CM77" s="45"/>
      <c r="CN77" s="274">
        <f t="shared" si="207"/>
        <v>0</v>
      </c>
      <c r="CO77" s="274">
        <v>76</v>
      </c>
      <c r="CP77" s="269">
        <f t="shared" si="208"/>
        <v>1</v>
      </c>
      <c r="CQ77" s="269">
        <f>CP77+COUNTIF($CP$2:CP77,CP77)-1</f>
        <v>76</v>
      </c>
      <c r="CR77" s="271" t="str">
        <f t="shared" si="176"/>
        <v>French Southern Territories</v>
      </c>
      <c r="CS77" s="71">
        <f t="shared" si="209"/>
        <v>0</v>
      </c>
      <c r="CT77" s="45">
        <f t="shared" si="177"/>
        <v>0</v>
      </c>
      <c r="CU77" s="45">
        <f t="shared" si="178"/>
        <v>0</v>
      </c>
      <c r="CV77" s="45">
        <f t="shared" si="179"/>
        <v>0</v>
      </c>
      <c r="CW77" s="45">
        <f t="shared" si="180"/>
        <v>0</v>
      </c>
      <c r="CX77" s="45">
        <f t="shared" si="181"/>
        <v>0</v>
      </c>
      <c r="CY77" s="45">
        <f t="shared" si="182"/>
        <v>0</v>
      </c>
      <c r="CZ77" s="45">
        <f t="shared" si="183"/>
        <v>0</v>
      </c>
      <c r="DA77" s="45">
        <f t="shared" si="184"/>
        <v>0</v>
      </c>
      <c r="DB77" s="45">
        <f t="shared" si="185"/>
        <v>0</v>
      </c>
      <c r="DC77" s="45">
        <f t="shared" si="186"/>
        <v>0</v>
      </c>
      <c r="DD77" s="45">
        <f t="shared" si="187"/>
        <v>0</v>
      </c>
      <c r="DE77" s="45">
        <f t="shared" si="188"/>
        <v>0</v>
      </c>
      <c r="DF77" s="45">
        <f t="shared" si="189"/>
        <v>0</v>
      </c>
      <c r="DG77" s="45">
        <f t="shared" si="190"/>
        <v>0</v>
      </c>
      <c r="DH77" s="45">
        <f t="shared" si="191"/>
        <v>0</v>
      </c>
      <c r="DI77" s="45">
        <f t="shared" si="192"/>
        <v>0</v>
      </c>
      <c r="DJ77" s="45">
        <f t="shared" si="193"/>
        <v>0</v>
      </c>
      <c r="DK77" s="45">
        <f t="shared" si="194"/>
        <v>0</v>
      </c>
      <c r="DL77" s="45">
        <f t="shared" si="195"/>
        <v>0</v>
      </c>
      <c r="DM77" s="45">
        <f t="shared" si="196"/>
        <v>0</v>
      </c>
      <c r="DN77" s="45">
        <f t="shared" si="197"/>
        <v>0</v>
      </c>
      <c r="DO77" s="45">
        <f t="shared" si="198"/>
        <v>0</v>
      </c>
      <c r="DP77" s="45">
        <f t="shared" si="199"/>
        <v>0</v>
      </c>
      <c r="DQ77" s="45">
        <f t="shared" si="200"/>
        <v>0</v>
      </c>
    </row>
    <row r="78" spans="1:121">
      <c r="A78" s="269">
        <v>77</v>
      </c>
      <c r="B78" s="400">
        <f t="shared" si="201"/>
        <v>1</v>
      </c>
      <c r="C78" s="401">
        <f>B78+COUNTIF(B$2:$B78,B78)-1</f>
        <v>77</v>
      </c>
      <c r="D78" s="402" t="str">
        <f>Tables!AI78</f>
        <v>Gabon</v>
      </c>
      <c r="E78" s="403">
        <f t="shared" si="202"/>
        <v>0</v>
      </c>
      <c r="F78" s="47">
        <f>SUMIFS('Portfolio Allocation'!C$10:C$109,'Portfolio Allocation'!$A$10:$A$109,'Graph Tables'!$D78)</f>
        <v>0</v>
      </c>
      <c r="G78" s="47">
        <f>SUMIFS('Portfolio Allocation'!D$10:D$109,'Portfolio Allocation'!$A$10:$A$109,'Graph Tables'!$D78)</f>
        <v>0</v>
      </c>
      <c r="H78" s="47">
        <f>SUMIFS('Portfolio Allocation'!E$10:E$109,'Portfolio Allocation'!$A$10:$A$109,'Graph Tables'!$D78)</f>
        <v>0</v>
      </c>
      <c r="I78" s="47">
        <f>SUMIFS('Portfolio Allocation'!F$10:F$109,'Portfolio Allocation'!$A$10:$A$109,'Graph Tables'!$D78)</f>
        <v>0</v>
      </c>
      <c r="J78" s="47">
        <f>SUMIFS('Portfolio Allocation'!G$10:G$109,'Portfolio Allocation'!$A$10:$A$109,'Graph Tables'!$D78)</f>
        <v>0</v>
      </c>
      <c r="K78" s="47">
        <f>SUMIFS('Portfolio Allocation'!H$10:H$109,'Portfolio Allocation'!$A$10:$A$109,'Graph Tables'!$D78)</f>
        <v>0</v>
      </c>
      <c r="L78" s="47">
        <f>SUMIFS('Portfolio Allocation'!I$10:I$109,'Portfolio Allocation'!$A$10:$A$109,'Graph Tables'!$D78)</f>
        <v>0</v>
      </c>
      <c r="M78" s="47">
        <f>SUMIFS('Portfolio Allocation'!J$10:J$109,'Portfolio Allocation'!$A$10:$A$109,'Graph Tables'!$D78)</f>
        <v>0</v>
      </c>
      <c r="N78" s="47">
        <f>SUMIFS('Portfolio Allocation'!K$10:K$109,'Portfolio Allocation'!$A$10:$A$109,'Graph Tables'!$D78)</f>
        <v>0</v>
      </c>
      <c r="O78" s="47">
        <f>SUMIFS('Portfolio Allocation'!L$10:L$109,'Portfolio Allocation'!$A$10:$A$109,'Graph Tables'!$D78)</f>
        <v>0</v>
      </c>
      <c r="P78" s="47">
        <f>SUMIFS('Portfolio Allocation'!M$10:M$109,'Portfolio Allocation'!$A$10:$A$109,'Graph Tables'!$D78)</f>
        <v>0</v>
      </c>
      <c r="Q78" s="47">
        <f>SUMIFS('Portfolio Allocation'!N$10:N$109,'Portfolio Allocation'!$A$10:$A$109,'Graph Tables'!$D78)</f>
        <v>0</v>
      </c>
      <c r="R78" s="47">
        <f>SUMIFS('Portfolio Allocation'!O$10:O$109,'Portfolio Allocation'!$A$10:$A$109,'Graph Tables'!$D78)</f>
        <v>0</v>
      </c>
      <c r="S78" s="47">
        <f>SUMIFS('Portfolio Allocation'!P$10:P$109,'Portfolio Allocation'!$A$10:$A$109,'Graph Tables'!$D78)</f>
        <v>0</v>
      </c>
      <c r="T78" s="47">
        <f>SUMIFS('Portfolio Allocation'!Q$10:Q$109,'Portfolio Allocation'!$A$10:$A$109,'Graph Tables'!$D78)</f>
        <v>0</v>
      </c>
      <c r="U78" s="47">
        <f>SUMIFS('Portfolio Allocation'!R$10:R$109,'Portfolio Allocation'!$A$10:$A$109,'Graph Tables'!$D78)</f>
        <v>0</v>
      </c>
      <c r="V78" s="47">
        <f>SUMIFS('Portfolio Allocation'!S$10:S$109,'Portfolio Allocation'!$A$10:$A$109,'Graph Tables'!$D78)</f>
        <v>0</v>
      </c>
      <c r="W78" s="47">
        <f>SUMIFS('Portfolio Allocation'!T$10:T$109,'Portfolio Allocation'!$A$10:$A$109,'Graph Tables'!$D78)</f>
        <v>0</v>
      </c>
      <c r="X78" s="47">
        <f>SUMIFS('Portfolio Allocation'!U$10:U$109,'Portfolio Allocation'!$A$10:$A$109,'Graph Tables'!$D78)</f>
        <v>0</v>
      </c>
      <c r="Y78" s="47">
        <f>SUMIFS('Portfolio Allocation'!V$10:V$109,'Portfolio Allocation'!$A$10:$A$109,'Graph Tables'!$D78)</f>
        <v>0</v>
      </c>
      <c r="Z78" s="47">
        <f>SUMIFS('Portfolio Allocation'!W$10:W$109,'Portfolio Allocation'!$A$10:$A$109,'Graph Tables'!$D78)</f>
        <v>0</v>
      </c>
      <c r="AA78" s="47">
        <f>SUMIFS('Portfolio Allocation'!X$10:X$109,'Portfolio Allocation'!$A$10:$A$109,'Graph Tables'!$D78)</f>
        <v>0</v>
      </c>
      <c r="AB78" s="47">
        <f>SUMIFS('Portfolio Allocation'!Y$10:Y$109,'Portfolio Allocation'!$A$10:$A$109,'Graph Tables'!$D78)</f>
        <v>0</v>
      </c>
      <c r="AC78" s="47">
        <f>SUMIFS('Portfolio Allocation'!Z$10:Z$109,'Portfolio Allocation'!$A$10:$A$109,'Graph Tables'!$D78)</f>
        <v>0</v>
      </c>
      <c r="AD78" s="47"/>
      <c r="AE78" s="49">
        <v>77</v>
      </c>
      <c r="AF78" t="str">
        <f t="shared" si="203"/>
        <v xml:space="preserve"> </v>
      </c>
      <c r="AG78" s="45">
        <f t="shared" si="210"/>
        <v>0</v>
      </c>
      <c r="AH78" s="47"/>
      <c r="AI78" s="269">
        <f t="shared" si="204"/>
        <v>1</v>
      </c>
      <c r="AJ78" s="269">
        <f>AI78+COUNTIF(AI$2:$AI78,AI78)-1</f>
        <v>77</v>
      </c>
      <c r="AK78" s="271" t="str">
        <f t="shared" si="127"/>
        <v>Gabon</v>
      </c>
      <c r="AL78" s="71">
        <f t="shared" si="205"/>
        <v>0</v>
      </c>
      <c r="AM78" s="45">
        <f t="shared" si="128"/>
        <v>0</v>
      </c>
      <c r="AN78" s="45">
        <f t="shared" si="129"/>
        <v>0</v>
      </c>
      <c r="AO78" s="45">
        <f t="shared" si="130"/>
        <v>0</v>
      </c>
      <c r="AP78" s="45">
        <f t="shared" si="131"/>
        <v>0</v>
      </c>
      <c r="AQ78" s="45">
        <f t="shared" si="132"/>
        <v>0</v>
      </c>
      <c r="AR78" s="45">
        <f t="shared" si="133"/>
        <v>0</v>
      </c>
      <c r="AS78" s="45">
        <f t="shared" si="134"/>
        <v>0</v>
      </c>
      <c r="AT78" s="45">
        <f t="shared" si="135"/>
        <v>0</v>
      </c>
      <c r="AU78" s="45">
        <f t="shared" si="136"/>
        <v>0</v>
      </c>
      <c r="AV78" s="45">
        <f t="shared" si="137"/>
        <v>0</v>
      </c>
      <c r="AW78" s="45">
        <f t="shared" si="138"/>
        <v>0</v>
      </c>
      <c r="AX78" s="45">
        <f t="shared" si="139"/>
        <v>0</v>
      </c>
      <c r="AY78" s="45">
        <f t="shared" si="140"/>
        <v>0</v>
      </c>
      <c r="AZ78" s="45">
        <f t="shared" si="141"/>
        <v>0</v>
      </c>
      <c r="BA78" s="45">
        <f t="shared" si="142"/>
        <v>0</v>
      </c>
      <c r="BB78" s="45">
        <f t="shared" si="143"/>
        <v>0</v>
      </c>
      <c r="BC78" s="45">
        <f t="shared" si="144"/>
        <v>0</v>
      </c>
      <c r="BD78" s="45">
        <f t="shared" si="145"/>
        <v>0</v>
      </c>
      <c r="BE78" s="45">
        <f t="shared" si="146"/>
        <v>0</v>
      </c>
      <c r="BF78" s="45">
        <f t="shared" si="147"/>
        <v>0</v>
      </c>
      <c r="BG78" s="45">
        <f t="shared" si="148"/>
        <v>0</v>
      </c>
      <c r="BH78" s="45">
        <f t="shared" si="149"/>
        <v>0</v>
      </c>
      <c r="BI78" s="45">
        <f t="shared" si="150"/>
        <v>0</v>
      </c>
      <c r="BJ78" s="45">
        <f t="shared" si="151"/>
        <v>0</v>
      </c>
      <c r="BK78" s="45"/>
      <c r="BL78" s="49">
        <v>77</v>
      </c>
      <c r="BM78">
        <f t="shared" si="206"/>
        <v>0</v>
      </c>
      <c r="BN78" s="45">
        <f t="shared" si="211"/>
        <v>0</v>
      </c>
      <c r="BO78" s="45">
        <f t="shared" si="152"/>
        <v>0</v>
      </c>
      <c r="BP78" s="45">
        <f t="shared" si="153"/>
        <v>0</v>
      </c>
      <c r="BQ78" s="45">
        <f t="shared" si="154"/>
        <v>0</v>
      </c>
      <c r="BR78" s="45">
        <f t="shared" si="155"/>
        <v>0</v>
      </c>
      <c r="BS78" s="45">
        <f t="shared" si="156"/>
        <v>0</v>
      </c>
      <c r="BT78" s="45">
        <f t="shared" si="157"/>
        <v>0</v>
      </c>
      <c r="BU78" s="45">
        <f t="shared" si="158"/>
        <v>0</v>
      </c>
      <c r="BV78" s="45">
        <f t="shared" si="159"/>
        <v>0</v>
      </c>
      <c r="BW78" s="45">
        <f t="shared" si="160"/>
        <v>0</v>
      </c>
      <c r="BX78" s="45">
        <f t="shared" si="161"/>
        <v>0</v>
      </c>
      <c r="BY78" s="45">
        <f t="shared" si="162"/>
        <v>0</v>
      </c>
      <c r="BZ78" s="45">
        <f t="shared" si="163"/>
        <v>0</v>
      </c>
      <c r="CA78" s="45">
        <f t="shared" si="164"/>
        <v>0</v>
      </c>
      <c r="CB78" s="45">
        <f t="shared" si="165"/>
        <v>0</v>
      </c>
      <c r="CC78" s="45">
        <f t="shared" si="166"/>
        <v>0</v>
      </c>
      <c r="CD78" s="45">
        <f t="shared" si="167"/>
        <v>0</v>
      </c>
      <c r="CE78" s="45">
        <f t="shared" si="168"/>
        <v>0</v>
      </c>
      <c r="CF78" s="45">
        <f t="shared" si="169"/>
        <v>0</v>
      </c>
      <c r="CG78" s="45">
        <f t="shared" si="170"/>
        <v>0</v>
      </c>
      <c r="CH78" s="45">
        <f t="shared" si="171"/>
        <v>0</v>
      </c>
      <c r="CI78" s="45">
        <f t="shared" si="172"/>
        <v>0</v>
      </c>
      <c r="CJ78" s="45">
        <f t="shared" si="173"/>
        <v>0</v>
      </c>
      <c r="CK78" s="45">
        <f t="shared" si="174"/>
        <v>0</v>
      </c>
      <c r="CL78" s="45">
        <f t="shared" si="175"/>
        <v>0</v>
      </c>
      <c r="CM78" s="45"/>
      <c r="CN78" s="274">
        <f t="shared" si="207"/>
        <v>0</v>
      </c>
      <c r="CO78" s="274">
        <v>77</v>
      </c>
      <c r="CP78" s="269">
        <f t="shared" si="208"/>
        <v>1</v>
      </c>
      <c r="CQ78" s="269">
        <f>CP78+COUNTIF($CP$2:CP78,CP78)-1</f>
        <v>77</v>
      </c>
      <c r="CR78" s="271" t="str">
        <f t="shared" si="176"/>
        <v>Gabon</v>
      </c>
      <c r="CS78" s="71">
        <f t="shared" si="209"/>
        <v>0</v>
      </c>
      <c r="CT78" s="45">
        <f t="shared" si="177"/>
        <v>0</v>
      </c>
      <c r="CU78" s="45">
        <f t="shared" si="178"/>
        <v>0</v>
      </c>
      <c r="CV78" s="45">
        <f t="shared" si="179"/>
        <v>0</v>
      </c>
      <c r="CW78" s="45">
        <f t="shared" si="180"/>
        <v>0</v>
      </c>
      <c r="CX78" s="45">
        <f t="shared" si="181"/>
        <v>0</v>
      </c>
      <c r="CY78" s="45">
        <f t="shared" si="182"/>
        <v>0</v>
      </c>
      <c r="CZ78" s="45">
        <f t="shared" si="183"/>
        <v>0</v>
      </c>
      <c r="DA78" s="45">
        <f t="shared" si="184"/>
        <v>0</v>
      </c>
      <c r="DB78" s="45">
        <f t="shared" si="185"/>
        <v>0</v>
      </c>
      <c r="DC78" s="45">
        <f t="shared" si="186"/>
        <v>0</v>
      </c>
      <c r="DD78" s="45">
        <f t="shared" si="187"/>
        <v>0</v>
      </c>
      <c r="DE78" s="45">
        <f t="shared" si="188"/>
        <v>0</v>
      </c>
      <c r="DF78" s="45">
        <f t="shared" si="189"/>
        <v>0</v>
      </c>
      <c r="DG78" s="45">
        <f t="shared" si="190"/>
        <v>0</v>
      </c>
      <c r="DH78" s="45">
        <f t="shared" si="191"/>
        <v>0</v>
      </c>
      <c r="DI78" s="45">
        <f t="shared" si="192"/>
        <v>0</v>
      </c>
      <c r="DJ78" s="45">
        <f t="shared" si="193"/>
        <v>0</v>
      </c>
      <c r="DK78" s="45">
        <f t="shared" si="194"/>
        <v>0</v>
      </c>
      <c r="DL78" s="45">
        <f t="shared" si="195"/>
        <v>0</v>
      </c>
      <c r="DM78" s="45">
        <f t="shared" si="196"/>
        <v>0</v>
      </c>
      <c r="DN78" s="45">
        <f t="shared" si="197"/>
        <v>0</v>
      </c>
      <c r="DO78" s="45">
        <f t="shared" si="198"/>
        <v>0</v>
      </c>
      <c r="DP78" s="45">
        <f t="shared" si="199"/>
        <v>0</v>
      </c>
      <c r="DQ78" s="45">
        <f t="shared" si="200"/>
        <v>0</v>
      </c>
    </row>
    <row r="79" spans="1:121">
      <c r="A79" s="269">
        <v>78</v>
      </c>
      <c r="B79" s="400">
        <f t="shared" si="201"/>
        <v>1</v>
      </c>
      <c r="C79" s="401">
        <f>B79+COUNTIF(B$2:$B79,B79)-1</f>
        <v>78</v>
      </c>
      <c r="D79" s="402" t="str">
        <f>Tables!AI79</f>
        <v>Gambia the</v>
      </c>
      <c r="E79" s="403">
        <f t="shared" si="202"/>
        <v>0</v>
      </c>
      <c r="F79" s="47">
        <f>SUMIFS('Portfolio Allocation'!C$10:C$109,'Portfolio Allocation'!$A$10:$A$109,'Graph Tables'!$D79)</f>
        <v>0</v>
      </c>
      <c r="G79" s="47">
        <f>SUMIFS('Portfolio Allocation'!D$10:D$109,'Portfolio Allocation'!$A$10:$A$109,'Graph Tables'!$D79)</f>
        <v>0</v>
      </c>
      <c r="H79" s="47">
        <f>SUMIFS('Portfolio Allocation'!E$10:E$109,'Portfolio Allocation'!$A$10:$A$109,'Graph Tables'!$D79)</f>
        <v>0</v>
      </c>
      <c r="I79" s="47">
        <f>SUMIFS('Portfolio Allocation'!F$10:F$109,'Portfolio Allocation'!$A$10:$A$109,'Graph Tables'!$D79)</f>
        <v>0</v>
      </c>
      <c r="J79" s="47">
        <f>SUMIFS('Portfolio Allocation'!G$10:G$109,'Portfolio Allocation'!$A$10:$A$109,'Graph Tables'!$D79)</f>
        <v>0</v>
      </c>
      <c r="K79" s="47">
        <f>SUMIFS('Portfolio Allocation'!H$10:H$109,'Portfolio Allocation'!$A$10:$A$109,'Graph Tables'!$D79)</f>
        <v>0</v>
      </c>
      <c r="L79" s="47">
        <f>SUMIFS('Portfolio Allocation'!I$10:I$109,'Portfolio Allocation'!$A$10:$A$109,'Graph Tables'!$D79)</f>
        <v>0</v>
      </c>
      <c r="M79" s="47">
        <f>SUMIFS('Portfolio Allocation'!J$10:J$109,'Portfolio Allocation'!$A$10:$A$109,'Graph Tables'!$D79)</f>
        <v>0</v>
      </c>
      <c r="N79" s="47">
        <f>SUMIFS('Portfolio Allocation'!K$10:K$109,'Portfolio Allocation'!$A$10:$A$109,'Graph Tables'!$D79)</f>
        <v>0</v>
      </c>
      <c r="O79" s="47">
        <f>SUMIFS('Portfolio Allocation'!L$10:L$109,'Portfolio Allocation'!$A$10:$A$109,'Graph Tables'!$D79)</f>
        <v>0</v>
      </c>
      <c r="P79" s="47">
        <f>SUMIFS('Portfolio Allocation'!M$10:M$109,'Portfolio Allocation'!$A$10:$A$109,'Graph Tables'!$D79)</f>
        <v>0</v>
      </c>
      <c r="Q79" s="47">
        <f>SUMIFS('Portfolio Allocation'!N$10:N$109,'Portfolio Allocation'!$A$10:$A$109,'Graph Tables'!$D79)</f>
        <v>0</v>
      </c>
      <c r="R79" s="47">
        <f>SUMIFS('Portfolio Allocation'!O$10:O$109,'Portfolio Allocation'!$A$10:$A$109,'Graph Tables'!$D79)</f>
        <v>0</v>
      </c>
      <c r="S79" s="47">
        <f>SUMIFS('Portfolio Allocation'!P$10:P$109,'Portfolio Allocation'!$A$10:$A$109,'Graph Tables'!$D79)</f>
        <v>0</v>
      </c>
      <c r="T79" s="47">
        <f>SUMIFS('Portfolio Allocation'!Q$10:Q$109,'Portfolio Allocation'!$A$10:$A$109,'Graph Tables'!$D79)</f>
        <v>0</v>
      </c>
      <c r="U79" s="47">
        <f>SUMIFS('Portfolio Allocation'!R$10:R$109,'Portfolio Allocation'!$A$10:$A$109,'Graph Tables'!$D79)</f>
        <v>0</v>
      </c>
      <c r="V79" s="47">
        <f>SUMIFS('Portfolio Allocation'!S$10:S$109,'Portfolio Allocation'!$A$10:$A$109,'Graph Tables'!$D79)</f>
        <v>0</v>
      </c>
      <c r="W79" s="47">
        <f>SUMIFS('Portfolio Allocation'!T$10:T$109,'Portfolio Allocation'!$A$10:$A$109,'Graph Tables'!$D79)</f>
        <v>0</v>
      </c>
      <c r="X79" s="47">
        <f>SUMIFS('Portfolio Allocation'!U$10:U$109,'Portfolio Allocation'!$A$10:$A$109,'Graph Tables'!$D79)</f>
        <v>0</v>
      </c>
      <c r="Y79" s="47">
        <f>SUMIFS('Portfolio Allocation'!V$10:V$109,'Portfolio Allocation'!$A$10:$A$109,'Graph Tables'!$D79)</f>
        <v>0</v>
      </c>
      <c r="Z79" s="47">
        <f>SUMIFS('Portfolio Allocation'!W$10:W$109,'Portfolio Allocation'!$A$10:$A$109,'Graph Tables'!$D79)</f>
        <v>0</v>
      </c>
      <c r="AA79" s="47">
        <f>SUMIFS('Portfolio Allocation'!X$10:X$109,'Portfolio Allocation'!$A$10:$A$109,'Graph Tables'!$D79)</f>
        <v>0</v>
      </c>
      <c r="AB79" s="47">
        <f>SUMIFS('Portfolio Allocation'!Y$10:Y$109,'Portfolio Allocation'!$A$10:$A$109,'Graph Tables'!$D79)</f>
        <v>0</v>
      </c>
      <c r="AC79" s="47">
        <f>SUMIFS('Portfolio Allocation'!Z$10:Z$109,'Portfolio Allocation'!$A$10:$A$109,'Graph Tables'!$D79)</f>
        <v>0</v>
      </c>
      <c r="AD79" s="47"/>
      <c r="AE79" s="49">
        <v>78</v>
      </c>
      <c r="AF79" t="str">
        <f t="shared" si="203"/>
        <v xml:space="preserve"> </v>
      </c>
      <c r="AG79" s="45">
        <f t="shared" si="210"/>
        <v>0</v>
      </c>
      <c r="AH79" s="47"/>
      <c r="AI79" s="269">
        <f t="shared" si="204"/>
        <v>1</v>
      </c>
      <c r="AJ79" s="269">
        <f>AI79+COUNTIF(AI$2:$AI79,AI79)-1</f>
        <v>78</v>
      </c>
      <c r="AK79" s="271" t="str">
        <f t="shared" si="127"/>
        <v>Gambia the</v>
      </c>
      <c r="AL79" s="71">
        <f t="shared" si="205"/>
        <v>0</v>
      </c>
      <c r="AM79" s="45">
        <f t="shared" si="128"/>
        <v>0</v>
      </c>
      <c r="AN79" s="45">
        <f t="shared" si="129"/>
        <v>0</v>
      </c>
      <c r="AO79" s="45">
        <f t="shared" si="130"/>
        <v>0</v>
      </c>
      <c r="AP79" s="45">
        <f t="shared" si="131"/>
        <v>0</v>
      </c>
      <c r="AQ79" s="45">
        <f t="shared" si="132"/>
        <v>0</v>
      </c>
      <c r="AR79" s="45">
        <f t="shared" si="133"/>
        <v>0</v>
      </c>
      <c r="AS79" s="45">
        <f t="shared" si="134"/>
        <v>0</v>
      </c>
      <c r="AT79" s="45">
        <f t="shared" si="135"/>
        <v>0</v>
      </c>
      <c r="AU79" s="45">
        <f t="shared" si="136"/>
        <v>0</v>
      </c>
      <c r="AV79" s="45">
        <f t="shared" si="137"/>
        <v>0</v>
      </c>
      <c r="AW79" s="45">
        <f t="shared" si="138"/>
        <v>0</v>
      </c>
      <c r="AX79" s="45">
        <f t="shared" si="139"/>
        <v>0</v>
      </c>
      <c r="AY79" s="45">
        <f t="shared" si="140"/>
        <v>0</v>
      </c>
      <c r="AZ79" s="45">
        <f t="shared" si="141"/>
        <v>0</v>
      </c>
      <c r="BA79" s="45">
        <f t="shared" si="142"/>
        <v>0</v>
      </c>
      <c r="BB79" s="45">
        <f t="shared" si="143"/>
        <v>0</v>
      </c>
      <c r="BC79" s="45">
        <f t="shared" si="144"/>
        <v>0</v>
      </c>
      <c r="BD79" s="45">
        <f t="shared" si="145"/>
        <v>0</v>
      </c>
      <c r="BE79" s="45">
        <f t="shared" si="146"/>
        <v>0</v>
      </c>
      <c r="BF79" s="45">
        <f t="shared" si="147"/>
        <v>0</v>
      </c>
      <c r="BG79" s="45">
        <f t="shared" si="148"/>
        <v>0</v>
      </c>
      <c r="BH79" s="45">
        <f t="shared" si="149"/>
        <v>0</v>
      </c>
      <c r="BI79" s="45">
        <f t="shared" si="150"/>
        <v>0</v>
      </c>
      <c r="BJ79" s="45">
        <f t="shared" si="151"/>
        <v>0</v>
      </c>
      <c r="BK79" s="45"/>
      <c r="BL79" s="49">
        <v>78</v>
      </c>
      <c r="BM79">
        <f t="shared" si="206"/>
        <v>0</v>
      </c>
      <c r="BN79" s="45">
        <f t="shared" si="211"/>
        <v>0</v>
      </c>
      <c r="BO79" s="45">
        <f t="shared" si="152"/>
        <v>0</v>
      </c>
      <c r="BP79" s="45">
        <f t="shared" si="153"/>
        <v>0</v>
      </c>
      <c r="BQ79" s="45">
        <f t="shared" si="154"/>
        <v>0</v>
      </c>
      <c r="BR79" s="45">
        <f t="shared" si="155"/>
        <v>0</v>
      </c>
      <c r="BS79" s="45">
        <f t="shared" si="156"/>
        <v>0</v>
      </c>
      <c r="BT79" s="45">
        <f t="shared" si="157"/>
        <v>0</v>
      </c>
      <c r="BU79" s="45">
        <f t="shared" si="158"/>
        <v>0</v>
      </c>
      <c r="BV79" s="45">
        <f t="shared" si="159"/>
        <v>0</v>
      </c>
      <c r="BW79" s="45">
        <f t="shared" si="160"/>
        <v>0</v>
      </c>
      <c r="BX79" s="45">
        <f t="shared" si="161"/>
        <v>0</v>
      </c>
      <c r="BY79" s="45">
        <f t="shared" si="162"/>
        <v>0</v>
      </c>
      <c r="BZ79" s="45">
        <f t="shared" si="163"/>
        <v>0</v>
      </c>
      <c r="CA79" s="45">
        <f t="shared" si="164"/>
        <v>0</v>
      </c>
      <c r="CB79" s="45">
        <f t="shared" si="165"/>
        <v>0</v>
      </c>
      <c r="CC79" s="45">
        <f t="shared" si="166"/>
        <v>0</v>
      </c>
      <c r="CD79" s="45">
        <f t="shared" si="167"/>
        <v>0</v>
      </c>
      <c r="CE79" s="45">
        <f t="shared" si="168"/>
        <v>0</v>
      </c>
      <c r="CF79" s="45">
        <f t="shared" si="169"/>
        <v>0</v>
      </c>
      <c r="CG79" s="45">
        <f t="shared" si="170"/>
        <v>0</v>
      </c>
      <c r="CH79" s="45">
        <f t="shared" si="171"/>
        <v>0</v>
      </c>
      <c r="CI79" s="45">
        <f t="shared" si="172"/>
        <v>0</v>
      </c>
      <c r="CJ79" s="45">
        <f t="shared" si="173"/>
        <v>0</v>
      </c>
      <c r="CK79" s="45">
        <f t="shared" si="174"/>
        <v>0</v>
      </c>
      <c r="CL79" s="45">
        <f t="shared" si="175"/>
        <v>0</v>
      </c>
      <c r="CM79" s="45"/>
      <c r="CN79" s="274">
        <f t="shared" si="207"/>
        <v>0</v>
      </c>
      <c r="CO79" s="274">
        <v>78</v>
      </c>
      <c r="CP79" s="269">
        <f t="shared" si="208"/>
        <v>1</v>
      </c>
      <c r="CQ79" s="269">
        <f>CP79+COUNTIF($CP$2:CP79,CP79)-1</f>
        <v>78</v>
      </c>
      <c r="CR79" s="271" t="str">
        <f t="shared" si="176"/>
        <v>Gambia the</v>
      </c>
      <c r="CS79" s="71">
        <f t="shared" si="209"/>
        <v>0</v>
      </c>
      <c r="CT79" s="45">
        <f t="shared" si="177"/>
        <v>0</v>
      </c>
      <c r="CU79" s="45">
        <f t="shared" si="178"/>
        <v>0</v>
      </c>
      <c r="CV79" s="45">
        <f t="shared" si="179"/>
        <v>0</v>
      </c>
      <c r="CW79" s="45">
        <f t="shared" si="180"/>
        <v>0</v>
      </c>
      <c r="CX79" s="45">
        <f t="shared" si="181"/>
        <v>0</v>
      </c>
      <c r="CY79" s="45">
        <f t="shared" si="182"/>
        <v>0</v>
      </c>
      <c r="CZ79" s="45">
        <f t="shared" si="183"/>
        <v>0</v>
      </c>
      <c r="DA79" s="45">
        <f t="shared" si="184"/>
        <v>0</v>
      </c>
      <c r="DB79" s="45">
        <f t="shared" si="185"/>
        <v>0</v>
      </c>
      <c r="DC79" s="45">
        <f t="shared" si="186"/>
        <v>0</v>
      </c>
      <c r="DD79" s="45">
        <f t="shared" si="187"/>
        <v>0</v>
      </c>
      <c r="DE79" s="45">
        <f t="shared" si="188"/>
        <v>0</v>
      </c>
      <c r="DF79" s="45">
        <f t="shared" si="189"/>
        <v>0</v>
      </c>
      <c r="DG79" s="45">
        <f t="shared" si="190"/>
        <v>0</v>
      </c>
      <c r="DH79" s="45">
        <f t="shared" si="191"/>
        <v>0</v>
      </c>
      <c r="DI79" s="45">
        <f t="shared" si="192"/>
        <v>0</v>
      </c>
      <c r="DJ79" s="45">
        <f t="shared" si="193"/>
        <v>0</v>
      </c>
      <c r="DK79" s="45">
        <f t="shared" si="194"/>
        <v>0</v>
      </c>
      <c r="DL79" s="45">
        <f t="shared" si="195"/>
        <v>0</v>
      </c>
      <c r="DM79" s="45">
        <f t="shared" si="196"/>
        <v>0</v>
      </c>
      <c r="DN79" s="45">
        <f t="shared" si="197"/>
        <v>0</v>
      </c>
      <c r="DO79" s="45">
        <f t="shared" si="198"/>
        <v>0</v>
      </c>
      <c r="DP79" s="45">
        <f t="shared" si="199"/>
        <v>0</v>
      </c>
      <c r="DQ79" s="45">
        <f t="shared" si="200"/>
        <v>0</v>
      </c>
    </row>
    <row r="80" spans="1:121">
      <c r="A80" s="269">
        <v>79</v>
      </c>
      <c r="B80" s="400">
        <f t="shared" si="201"/>
        <v>1</v>
      </c>
      <c r="C80" s="401">
        <f>B80+COUNTIF(B$2:$B80,B80)-1</f>
        <v>79</v>
      </c>
      <c r="D80" s="402" t="str">
        <f>Tables!AI80</f>
        <v>Georgia</v>
      </c>
      <c r="E80" s="403">
        <f t="shared" si="202"/>
        <v>0</v>
      </c>
      <c r="F80" s="47">
        <f>SUMIFS('Portfolio Allocation'!C$10:C$109,'Portfolio Allocation'!$A$10:$A$109,'Graph Tables'!$D80)</f>
        <v>0</v>
      </c>
      <c r="G80" s="47">
        <f>SUMIFS('Portfolio Allocation'!D$10:D$109,'Portfolio Allocation'!$A$10:$A$109,'Graph Tables'!$D80)</f>
        <v>0</v>
      </c>
      <c r="H80" s="47">
        <f>SUMIFS('Portfolio Allocation'!E$10:E$109,'Portfolio Allocation'!$A$10:$A$109,'Graph Tables'!$D80)</f>
        <v>0</v>
      </c>
      <c r="I80" s="47">
        <f>SUMIFS('Portfolio Allocation'!F$10:F$109,'Portfolio Allocation'!$A$10:$A$109,'Graph Tables'!$D80)</f>
        <v>0</v>
      </c>
      <c r="J80" s="47">
        <f>SUMIFS('Portfolio Allocation'!G$10:G$109,'Portfolio Allocation'!$A$10:$A$109,'Graph Tables'!$D80)</f>
        <v>0</v>
      </c>
      <c r="K80" s="47">
        <f>SUMIFS('Portfolio Allocation'!H$10:H$109,'Portfolio Allocation'!$A$10:$A$109,'Graph Tables'!$D80)</f>
        <v>0</v>
      </c>
      <c r="L80" s="47">
        <f>SUMIFS('Portfolio Allocation'!I$10:I$109,'Portfolio Allocation'!$A$10:$A$109,'Graph Tables'!$D80)</f>
        <v>0</v>
      </c>
      <c r="M80" s="47">
        <f>SUMIFS('Portfolio Allocation'!J$10:J$109,'Portfolio Allocation'!$A$10:$A$109,'Graph Tables'!$D80)</f>
        <v>0</v>
      </c>
      <c r="N80" s="47">
        <f>SUMIFS('Portfolio Allocation'!K$10:K$109,'Portfolio Allocation'!$A$10:$A$109,'Graph Tables'!$D80)</f>
        <v>0</v>
      </c>
      <c r="O80" s="47">
        <f>SUMIFS('Portfolio Allocation'!L$10:L$109,'Portfolio Allocation'!$A$10:$A$109,'Graph Tables'!$D80)</f>
        <v>0</v>
      </c>
      <c r="P80" s="47">
        <f>SUMIFS('Portfolio Allocation'!M$10:M$109,'Portfolio Allocation'!$A$10:$A$109,'Graph Tables'!$D80)</f>
        <v>0</v>
      </c>
      <c r="Q80" s="47">
        <f>SUMIFS('Portfolio Allocation'!N$10:N$109,'Portfolio Allocation'!$A$10:$A$109,'Graph Tables'!$D80)</f>
        <v>0</v>
      </c>
      <c r="R80" s="47">
        <f>SUMIFS('Portfolio Allocation'!O$10:O$109,'Portfolio Allocation'!$A$10:$A$109,'Graph Tables'!$D80)</f>
        <v>0</v>
      </c>
      <c r="S80" s="47">
        <f>SUMIFS('Portfolio Allocation'!P$10:P$109,'Portfolio Allocation'!$A$10:$A$109,'Graph Tables'!$D80)</f>
        <v>0</v>
      </c>
      <c r="T80" s="47">
        <f>SUMIFS('Portfolio Allocation'!Q$10:Q$109,'Portfolio Allocation'!$A$10:$A$109,'Graph Tables'!$D80)</f>
        <v>0</v>
      </c>
      <c r="U80" s="47">
        <f>SUMIFS('Portfolio Allocation'!R$10:R$109,'Portfolio Allocation'!$A$10:$A$109,'Graph Tables'!$D80)</f>
        <v>0</v>
      </c>
      <c r="V80" s="47">
        <f>SUMIFS('Portfolio Allocation'!S$10:S$109,'Portfolio Allocation'!$A$10:$A$109,'Graph Tables'!$D80)</f>
        <v>0</v>
      </c>
      <c r="W80" s="47">
        <f>SUMIFS('Portfolio Allocation'!T$10:T$109,'Portfolio Allocation'!$A$10:$A$109,'Graph Tables'!$D80)</f>
        <v>0</v>
      </c>
      <c r="X80" s="47">
        <f>SUMIFS('Portfolio Allocation'!U$10:U$109,'Portfolio Allocation'!$A$10:$A$109,'Graph Tables'!$D80)</f>
        <v>0</v>
      </c>
      <c r="Y80" s="47">
        <f>SUMIFS('Portfolio Allocation'!V$10:V$109,'Portfolio Allocation'!$A$10:$A$109,'Graph Tables'!$D80)</f>
        <v>0</v>
      </c>
      <c r="Z80" s="47">
        <f>SUMIFS('Portfolio Allocation'!W$10:W$109,'Portfolio Allocation'!$A$10:$A$109,'Graph Tables'!$D80)</f>
        <v>0</v>
      </c>
      <c r="AA80" s="47">
        <f>SUMIFS('Portfolio Allocation'!X$10:X$109,'Portfolio Allocation'!$A$10:$A$109,'Graph Tables'!$D80)</f>
        <v>0</v>
      </c>
      <c r="AB80" s="47">
        <f>SUMIFS('Portfolio Allocation'!Y$10:Y$109,'Portfolio Allocation'!$A$10:$A$109,'Graph Tables'!$D80)</f>
        <v>0</v>
      </c>
      <c r="AC80" s="47">
        <f>SUMIFS('Portfolio Allocation'!Z$10:Z$109,'Portfolio Allocation'!$A$10:$A$109,'Graph Tables'!$D80)</f>
        <v>0</v>
      </c>
      <c r="AD80" s="47"/>
      <c r="AE80" s="49">
        <v>79</v>
      </c>
      <c r="AF80" t="str">
        <f t="shared" si="203"/>
        <v xml:space="preserve"> </v>
      </c>
      <c r="AG80" s="45">
        <f t="shared" si="210"/>
        <v>0</v>
      </c>
      <c r="AH80" s="47"/>
      <c r="AI80" s="269">
        <f t="shared" si="204"/>
        <v>1</v>
      </c>
      <c r="AJ80" s="269">
        <f>AI80+COUNTIF(AI$2:$AI80,AI80)-1</f>
        <v>79</v>
      </c>
      <c r="AK80" s="271" t="str">
        <f t="shared" si="127"/>
        <v>Georgia</v>
      </c>
      <c r="AL80" s="71">
        <f t="shared" si="205"/>
        <v>0</v>
      </c>
      <c r="AM80" s="45">
        <f t="shared" si="128"/>
        <v>0</v>
      </c>
      <c r="AN80" s="45">
        <f t="shared" si="129"/>
        <v>0</v>
      </c>
      <c r="AO80" s="45">
        <f t="shared" si="130"/>
        <v>0</v>
      </c>
      <c r="AP80" s="45">
        <f t="shared" si="131"/>
        <v>0</v>
      </c>
      <c r="AQ80" s="45">
        <f t="shared" si="132"/>
        <v>0</v>
      </c>
      <c r="AR80" s="45">
        <f t="shared" si="133"/>
        <v>0</v>
      </c>
      <c r="AS80" s="45">
        <f t="shared" si="134"/>
        <v>0</v>
      </c>
      <c r="AT80" s="45">
        <f t="shared" si="135"/>
        <v>0</v>
      </c>
      <c r="AU80" s="45">
        <f t="shared" si="136"/>
        <v>0</v>
      </c>
      <c r="AV80" s="45">
        <f t="shared" si="137"/>
        <v>0</v>
      </c>
      <c r="AW80" s="45">
        <f t="shared" si="138"/>
        <v>0</v>
      </c>
      <c r="AX80" s="45">
        <f t="shared" si="139"/>
        <v>0</v>
      </c>
      <c r="AY80" s="45">
        <f t="shared" si="140"/>
        <v>0</v>
      </c>
      <c r="AZ80" s="45">
        <f t="shared" si="141"/>
        <v>0</v>
      </c>
      <c r="BA80" s="45">
        <f t="shared" si="142"/>
        <v>0</v>
      </c>
      <c r="BB80" s="45">
        <f t="shared" si="143"/>
        <v>0</v>
      </c>
      <c r="BC80" s="45">
        <f t="shared" si="144"/>
        <v>0</v>
      </c>
      <c r="BD80" s="45">
        <f t="shared" si="145"/>
        <v>0</v>
      </c>
      <c r="BE80" s="45">
        <f t="shared" si="146"/>
        <v>0</v>
      </c>
      <c r="BF80" s="45">
        <f t="shared" si="147"/>
        <v>0</v>
      </c>
      <c r="BG80" s="45">
        <f t="shared" si="148"/>
        <v>0</v>
      </c>
      <c r="BH80" s="45">
        <f t="shared" si="149"/>
        <v>0</v>
      </c>
      <c r="BI80" s="45">
        <f t="shared" si="150"/>
        <v>0</v>
      </c>
      <c r="BJ80" s="45">
        <f t="shared" si="151"/>
        <v>0</v>
      </c>
      <c r="BK80" s="45"/>
      <c r="BL80" s="49">
        <v>79</v>
      </c>
      <c r="BM80">
        <f t="shared" si="206"/>
        <v>0</v>
      </c>
      <c r="BN80" s="45">
        <f t="shared" si="211"/>
        <v>0</v>
      </c>
      <c r="BO80" s="45">
        <f t="shared" si="152"/>
        <v>0</v>
      </c>
      <c r="BP80" s="45">
        <f t="shared" si="153"/>
        <v>0</v>
      </c>
      <c r="BQ80" s="45">
        <f t="shared" si="154"/>
        <v>0</v>
      </c>
      <c r="BR80" s="45">
        <f t="shared" si="155"/>
        <v>0</v>
      </c>
      <c r="BS80" s="45">
        <f t="shared" si="156"/>
        <v>0</v>
      </c>
      <c r="BT80" s="45">
        <f t="shared" si="157"/>
        <v>0</v>
      </c>
      <c r="BU80" s="45">
        <f t="shared" si="158"/>
        <v>0</v>
      </c>
      <c r="BV80" s="45">
        <f t="shared" si="159"/>
        <v>0</v>
      </c>
      <c r="BW80" s="45">
        <f t="shared" si="160"/>
        <v>0</v>
      </c>
      <c r="BX80" s="45">
        <f t="shared" si="161"/>
        <v>0</v>
      </c>
      <c r="BY80" s="45">
        <f t="shared" si="162"/>
        <v>0</v>
      </c>
      <c r="BZ80" s="45">
        <f t="shared" si="163"/>
        <v>0</v>
      </c>
      <c r="CA80" s="45">
        <f t="shared" si="164"/>
        <v>0</v>
      </c>
      <c r="CB80" s="45">
        <f t="shared" si="165"/>
        <v>0</v>
      </c>
      <c r="CC80" s="45">
        <f t="shared" si="166"/>
        <v>0</v>
      </c>
      <c r="CD80" s="45">
        <f t="shared" si="167"/>
        <v>0</v>
      </c>
      <c r="CE80" s="45">
        <f t="shared" si="168"/>
        <v>0</v>
      </c>
      <c r="CF80" s="45">
        <f t="shared" si="169"/>
        <v>0</v>
      </c>
      <c r="CG80" s="45">
        <f t="shared" si="170"/>
        <v>0</v>
      </c>
      <c r="CH80" s="45">
        <f t="shared" si="171"/>
        <v>0</v>
      </c>
      <c r="CI80" s="45">
        <f t="shared" si="172"/>
        <v>0</v>
      </c>
      <c r="CJ80" s="45">
        <f t="shared" si="173"/>
        <v>0</v>
      </c>
      <c r="CK80" s="45">
        <f t="shared" si="174"/>
        <v>0</v>
      </c>
      <c r="CL80" s="45">
        <f t="shared" si="175"/>
        <v>0</v>
      </c>
      <c r="CM80" s="45"/>
      <c r="CN80" s="274">
        <f t="shared" si="207"/>
        <v>0</v>
      </c>
      <c r="CO80" s="274">
        <v>79</v>
      </c>
      <c r="CP80" s="269">
        <f t="shared" si="208"/>
        <v>1</v>
      </c>
      <c r="CQ80" s="269">
        <f>CP80+COUNTIF($CP$2:CP80,CP80)-1</f>
        <v>79</v>
      </c>
      <c r="CR80" s="271" t="str">
        <f t="shared" si="176"/>
        <v>Georgia</v>
      </c>
      <c r="CS80" s="71">
        <f t="shared" si="209"/>
        <v>0</v>
      </c>
      <c r="CT80" s="45">
        <f t="shared" si="177"/>
        <v>0</v>
      </c>
      <c r="CU80" s="45">
        <f t="shared" si="178"/>
        <v>0</v>
      </c>
      <c r="CV80" s="45">
        <f t="shared" si="179"/>
        <v>0</v>
      </c>
      <c r="CW80" s="45">
        <f t="shared" si="180"/>
        <v>0</v>
      </c>
      <c r="CX80" s="45">
        <f t="shared" si="181"/>
        <v>0</v>
      </c>
      <c r="CY80" s="45">
        <f t="shared" si="182"/>
        <v>0</v>
      </c>
      <c r="CZ80" s="45">
        <f t="shared" si="183"/>
        <v>0</v>
      </c>
      <c r="DA80" s="45">
        <f t="shared" si="184"/>
        <v>0</v>
      </c>
      <c r="DB80" s="45">
        <f t="shared" si="185"/>
        <v>0</v>
      </c>
      <c r="DC80" s="45">
        <f t="shared" si="186"/>
        <v>0</v>
      </c>
      <c r="DD80" s="45">
        <f t="shared" si="187"/>
        <v>0</v>
      </c>
      <c r="DE80" s="45">
        <f t="shared" si="188"/>
        <v>0</v>
      </c>
      <c r="DF80" s="45">
        <f t="shared" si="189"/>
        <v>0</v>
      </c>
      <c r="DG80" s="45">
        <f t="shared" si="190"/>
        <v>0</v>
      </c>
      <c r="DH80" s="45">
        <f t="shared" si="191"/>
        <v>0</v>
      </c>
      <c r="DI80" s="45">
        <f t="shared" si="192"/>
        <v>0</v>
      </c>
      <c r="DJ80" s="45">
        <f t="shared" si="193"/>
        <v>0</v>
      </c>
      <c r="DK80" s="45">
        <f t="shared" si="194"/>
        <v>0</v>
      </c>
      <c r="DL80" s="45">
        <f t="shared" si="195"/>
        <v>0</v>
      </c>
      <c r="DM80" s="45">
        <f t="shared" si="196"/>
        <v>0</v>
      </c>
      <c r="DN80" s="45">
        <f t="shared" si="197"/>
        <v>0</v>
      </c>
      <c r="DO80" s="45">
        <f t="shared" si="198"/>
        <v>0</v>
      </c>
      <c r="DP80" s="45">
        <f t="shared" si="199"/>
        <v>0</v>
      </c>
      <c r="DQ80" s="45">
        <f t="shared" si="200"/>
        <v>0</v>
      </c>
    </row>
    <row r="81" spans="1:121">
      <c r="A81" s="269">
        <v>80</v>
      </c>
      <c r="B81" s="400">
        <f t="shared" si="201"/>
        <v>1</v>
      </c>
      <c r="C81" s="401">
        <f>B81+COUNTIF(B$2:$B81,B81)-1</f>
        <v>80</v>
      </c>
      <c r="D81" s="402" t="str">
        <f>Tables!AI81</f>
        <v>Germany</v>
      </c>
      <c r="E81" s="403">
        <f t="shared" si="202"/>
        <v>0</v>
      </c>
      <c r="F81" s="47">
        <f>SUMIFS('Portfolio Allocation'!C$10:C$109,'Portfolio Allocation'!$A$10:$A$109,'Graph Tables'!$D81)</f>
        <v>0</v>
      </c>
      <c r="G81" s="47">
        <f>SUMIFS('Portfolio Allocation'!D$10:D$109,'Portfolio Allocation'!$A$10:$A$109,'Graph Tables'!$D81)</f>
        <v>0</v>
      </c>
      <c r="H81" s="47">
        <f>SUMIFS('Portfolio Allocation'!E$10:E$109,'Portfolio Allocation'!$A$10:$A$109,'Graph Tables'!$D81)</f>
        <v>0</v>
      </c>
      <c r="I81" s="47">
        <f>SUMIFS('Portfolio Allocation'!F$10:F$109,'Portfolio Allocation'!$A$10:$A$109,'Graph Tables'!$D81)</f>
        <v>0</v>
      </c>
      <c r="J81" s="47">
        <f>SUMIFS('Portfolio Allocation'!G$10:G$109,'Portfolio Allocation'!$A$10:$A$109,'Graph Tables'!$D81)</f>
        <v>0</v>
      </c>
      <c r="K81" s="47">
        <f>SUMIFS('Portfolio Allocation'!H$10:H$109,'Portfolio Allocation'!$A$10:$A$109,'Graph Tables'!$D81)</f>
        <v>0</v>
      </c>
      <c r="L81" s="47">
        <f>SUMIFS('Portfolio Allocation'!I$10:I$109,'Portfolio Allocation'!$A$10:$A$109,'Graph Tables'!$D81)</f>
        <v>0</v>
      </c>
      <c r="M81" s="47">
        <f>SUMIFS('Portfolio Allocation'!J$10:J$109,'Portfolio Allocation'!$A$10:$A$109,'Graph Tables'!$D81)</f>
        <v>0</v>
      </c>
      <c r="N81" s="47">
        <f>SUMIFS('Portfolio Allocation'!K$10:K$109,'Portfolio Allocation'!$A$10:$A$109,'Graph Tables'!$D81)</f>
        <v>0</v>
      </c>
      <c r="O81" s="47">
        <f>SUMIFS('Portfolio Allocation'!L$10:L$109,'Portfolio Allocation'!$A$10:$A$109,'Graph Tables'!$D81)</f>
        <v>0</v>
      </c>
      <c r="P81" s="47">
        <f>SUMIFS('Portfolio Allocation'!M$10:M$109,'Portfolio Allocation'!$A$10:$A$109,'Graph Tables'!$D81)</f>
        <v>0</v>
      </c>
      <c r="Q81" s="47">
        <f>SUMIFS('Portfolio Allocation'!N$10:N$109,'Portfolio Allocation'!$A$10:$A$109,'Graph Tables'!$D81)</f>
        <v>0</v>
      </c>
      <c r="R81" s="47">
        <f>SUMIFS('Portfolio Allocation'!O$10:O$109,'Portfolio Allocation'!$A$10:$A$109,'Graph Tables'!$D81)</f>
        <v>0</v>
      </c>
      <c r="S81" s="47">
        <f>SUMIFS('Portfolio Allocation'!P$10:P$109,'Portfolio Allocation'!$A$10:$A$109,'Graph Tables'!$D81)</f>
        <v>0</v>
      </c>
      <c r="T81" s="47">
        <f>SUMIFS('Portfolio Allocation'!Q$10:Q$109,'Portfolio Allocation'!$A$10:$A$109,'Graph Tables'!$D81)</f>
        <v>0</v>
      </c>
      <c r="U81" s="47">
        <f>SUMIFS('Portfolio Allocation'!R$10:R$109,'Portfolio Allocation'!$A$10:$A$109,'Graph Tables'!$D81)</f>
        <v>0</v>
      </c>
      <c r="V81" s="47">
        <f>SUMIFS('Portfolio Allocation'!S$10:S$109,'Portfolio Allocation'!$A$10:$A$109,'Graph Tables'!$D81)</f>
        <v>0</v>
      </c>
      <c r="W81" s="47">
        <f>SUMIFS('Portfolio Allocation'!T$10:T$109,'Portfolio Allocation'!$A$10:$A$109,'Graph Tables'!$D81)</f>
        <v>0</v>
      </c>
      <c r="X81" s="47">
        <f>SUMIFS('Portfolio Allocation'!U$10:U$109,'Portfolio Allocation'!$A$10:$A$109,'Graph Tables'!$D81)</f>
        <v>0</v>
      </c>
      <c r="Y81" s="47">
        <f>SUMIFS('Portfolio Allocation'!V$10:V$109,'Portfolio Allocation'!$A$10:$A$109,'Graph Tables'!$D81)</f>
        <v>0</v>
      </c>
      <c r="Z81" s="47">
        <f>SUMIFS('Portfolio Allocation'!W$10:W$109,'Portfolio Allocation'!$A$10:$A$109,'Graph Tables'!$D81)</f>
        <v>0</v>
      </c>
      <c r="AA81" s="47">
        <f>SUMIFS('Portfolio Allocation'!X$10:X$109,'Portfolio Allocation'!$A$10:$A$109,'Graph Tables'!$D81)</f>
        <v>0</v>
      </c>
      <c r="AB81" s="47">
        <f>SUMIFS('Portfolio Allocation'!Y$10:Y$109,'Portfolio Allocation'!$A$10:$A$109,'Graph Tables'!$D81)</f>
        <v>0</v>
      </c>
      <c r="AC81" s="47">
        <f>SUMIFS('Portfolio Allocation'!Z$10:Z$109,'Portfolio Allocation'!$A$10:$A$109,'Graph Tables'!$D81)</f>
        <v>0</v>
      </c>
      <c r="AD81" s="47"/>
      <c r="AE81" s="49">
        <v>80</v>
      </c>
      <c r="AF81" t="str">
        <f t="shared" si="203"/>
        <v xml:space="preserve"> </v>
      </c>
      <c r="AG81" s="45">
        <f t="shared" si="210"/>
        <v>0</v>
      </c>
      <c r="AH81" s="47"/>
      <c r="AI81" s="269">
        <f t="shared" si="204"/>
        <v>1</v>
      </c>
      <c r="AJ81" s="269">
        <f>AI81+COUNTIF(AI$2:$AI81,AI81)-1</f>
        <v>80</v>
      </c>
      <c r="AK81" s="271" t="str">
        <f t="shared" si="127"/>
        <v>Germany</v>
      </c>
      <c r="AL81" s="71">
        <f t="shared" si="205"/>
        <v>0</v>
      </c>
      <c r="AM81" s="45">
        <f t="shared" si="128"/>
        <v>0</v>
      </c>
      <c r="AN81" s="45">
        <f t="shared" si="129"/>
        <v>0</v>
      </c>
      <c r="AO81" s="45">
        <f t="shared" si="130"/>
        <v>0</v>
      </c>
      <c r="AP81" s="45">
        <f t="shared" si="131"/>
        <v>0</v>
      </c>
      <c r="AQ81" s="45">
        <f t="shared" si="132"/>
        <v>0</v>
      </c>
      <c r="AR81" s="45">
        <f t="shared" si="133"/>
        <v>0</v>
      </c>
      <c r="AS81" s="45">
        <f t="shared" si="134"/>
        <v>0</v>
      </c>
      <c r="AT81" s="45">
        <f t="shared" si="135"/>
        <v>0</v>
      </c>
      <c r="AU81" s="45">
        <f t="shared" si="136"/>
        <v>0</v>
      </c>
      <c r="AV81" s="45">
        <f t="shared" si="137"/>
        <v>0</v>
      </c>
      <c r="AW81" s="45">
        <f t="shared" si="138"/>
        <v>0</v>
      </c>
      <c r="AX81" s="45">
        <f t="shared" si="139"/>
        <v>0</v>
      </c>
      <c r="AY81" s="45">
        <f t="shared" si="140"/>
        <v>0</v>
      </c>
      <c r="AZ81" s="45">
        <f t="shared" si="141"/>
        <v>0</v>
      </c>
      <c r="BA81" s="45">
        <f t="shared" si="142"/>
        <v>0</v>
      </c>
      <c r="BB81" s="45">
        <f t="shared" si="143"/>
        <v>0</v>
      </c>
      <c r="BC81" s="45">
        <f t="shared" si="144"/>
        <v>0</v>
      </c>
      <c r="BD81" s="45">
        <f t="shared" si="145"/>
        <v>0</v>
      </c>
      <c r="BE81" s="45">
        <f t="shared" si="146"/>
        <v>0</v>
      </c>
      <c r="BF81" s="45">
        <f t="shared" si="147"/>
        <v>0</v>
      </c>
      <c r="BG81" s="45">
        <f t="shared" si="148"/>
        <v>0</v>
      </c>
      <c r="BH81" s="45">
        <f t="shared" si="149"/>
        <v>0</v>
      </c>
      <c r="BI81" s="45">
        <f t="shared" si="150"/>
        <v>0</v>
      </c>
      <c r="BJ81" s="45">
        <f t="shared" si="151"/>
        <v>0</v>
      </c>
      <c r="BK81" s="45"/>
      <c r="BL81" s="49">
        <v>80</v>
      </c>
      <c r="BM81">
        <f t="shared" si="206"/>
        <v>0</v>
      </c>
      <c r="BN81" s="45">
        <f t="shared" si="211"/>
        <v>0</v>
      </c>
      <c r="BO81" s="45">
        <f t="shared" si="152"/>
        <v>0</v>
      </c>
      <c r="BP81" s="45">
        <f t="shared" si="153"/>
        <v>0</v>
      </c>
      <c r="BQ81" s="45">
        <f t="shared" si="154"/>
        <v>0</v>
      </c>
      <c r="BR81" s="45">
        <f t="shared" si="155"/>
        <v>0</v>
      </c>
      <c r="BS81" s="45">
        <f t="shared" si="156"/>
        <v>0</v>
      </c>
      <c r="BT81" s="45">
        <f t="shared" si="157"/>
        <v>0</v>
      </c>
      <c r="BU81" s="45">
        <f t="shared" si="158"/>
        <v>0</v>
      </c>
      <c r="BV81" s="45">
        <f t="shared" si="159"/>
        <v>0</v>
      </c>
      <c r="BW81" s="45">
        <f t="shared" si="160"/>
        <v>0</v>
      </c>
      <c r="BX81" s="45">
        <f t="shared" si="161"/>
        <v>0</v>
      </c>
      <c r="BY81" s="45">
        <f t="shared" si="162"/>
        <v>0</v>
      </c>
      <c r="BZ81" s="45">
        <f t="shared" si="163"/>
        <v>0</v>
      </c>
      <c r="CA81" s="45">
        <f t="shared" si="164"/>
        <v>0</v>
      </c>
      <c r="CB81" s="45">
        <f t="shared" si="165"/>
        <v>0</v>
      </c>
      <c r="CC81" s="45">
        <f t="shared" si="166"/>
        <v>0</v>
      </c>
      <c r="CD81" s="45">
        <f t="shared" si="167"/>
        <v>0</v>
      </c>
      <c r="CE81" s="45">
        <f t="shared" si="168"/>
        <v>0</v>
      </c>
      <c r="CF81" s="45">
        <f t="shared" si="169"/>
        <v>0</v>
      </c>
      <c r="CG81" s="45">
        <f t="shared" si="170"/>
        <v>0</v>
      </c>
      <c r="CH81" s="45">
        <f t="shared" si="171"/>
        <v>0</v>
      </c>
      <c r="CI81" s="45">
        <f t="shared" si="172"/>
        <v>0</v>
      </c>
      <c r="CJ81" s="45">
        <f t="shared" si="173"/>
        <v>0</v>
      </c>
      <c r="CK81" s="45">
        <f t="shared" si="174"/>
        <v>0</v>
      </c>
      <c r="CL81" s="45">
        <f t="shared" si="175"/>
        <v>0</v>
      </c>
      <c r="CM81" s="45"/>
      <c r="CN81" s="274">
        <f t="shared" si="207"/>
        <v>0</v>
      </c>
      <c r="CO81" s="274">
        <v>80</v>
      </c>
      <c r="CP81" s="269">
        <f t="shared" si="208"/>
        <v>1</v>
      </c>
      <c r="CQ81" s="269">
        <f>CP81+COUNTIF($CP$2:CP81,CP81)-1</f>
        <v>80</v>
      </c>
      <c r="CR81" s="271" t="str">
        <f t="shared" si="176"/>
        <v>Germany</v>
      </c>
      <c r="CS81" s="71">
        <f t="shared" si="209"/>
        <v>0</v>
      </c>
      <c r="CT81" s="45">
        <f t="shared" si="177"/>
        <v>0</v>
      </c>
      <c r="CU81" s="45">
        <f t="shared" si="178"/>
        <v>0</v>
      </c>
      <c r="CV81" s="45">
        <f t="shared" si="179"/>
        <v>0</v>
      </c>
      <c r="CW81" s="45">
        <f t="shared" si="180"/>
        <v>0</v>
      </c>
      <c r="CX81" s="45">
        <f t="shared" si="181"/>
        <v>0</v>
      </c>
      <c r="CY81" s="45">
        <f t="shared" si="182"/>
        <v>0</v>
      </c>
      <c r="CZ81" s="45">
        <f t="shared" si="183"/>
        <v>0</v>
      </c>
      <c r="DA81" s="45">
        <f t="shared" si="184"/>
        <v>0</v>
      </c>
      <c r="DB81" s="45">
        <f t="shared" si="185"/>
        <v>0</v>
      </c>
      <c r="DC81" s="45">
        <f t="shared" si="186"/>
        <v>0</v>
      </c>
      <c r="DD81" s="45">
        <f t="shared" si="187"/>
        <v>0</v>
      </c>
      <c r="DE81" s="45">
        <f t="shared" si="188"/>
        <v>0</v>
      </c>
      <c r="DF81" s="45">
        <f t="shared" si="189"/>
        <v>0</v>
      </c>
      <c r="DG81" s="45">
        <f t="shared" si="190"/>
        <v>0</v>
      </c>
      <c r="DH81" s="45">
        <f t="shared" si="191"/>
        <v>0</v>
      </c>
      <c r="DI81" s="45">
        <f t="shared" si="192"/>
        <v>0</v>
      </c>
      <c r="DJ81" s="45">
        <f t="shared" si="193"/>
        <v>0</v>
      </c>
      <c r="DK81" s="45">
        <f t="shared" si="194"/>
        <v>0</v>
      </c>
      <c r="DL81" s="45">
        <f t="shared" si="195"/>
        <v>0</v>
      </c>
      <c r="DM81" s="45">
        <f t="shared" si="196"/>
        <v>0</v>
      </c>
      <c r="DN81" s="45">
        <f t="shared" si="197"/>
        <v>0</v>
      </c>
      <c r="DO81" s="45">
        <f t="shared" si="198"/>
        <v>0</v>
      </c>
      <c r="DP81" s="45">
        <f t="shared" si="199"/>
        <v>0</v>
      </c>
      <c r="DQ81" s="45">
        <f t="shared" si="200"/>
        <v>0</v>
      </c>
    </row>
    <row r="82" spans="1:121">
      <c r="A82" s="269">
        <v>81</v>
      </c>
      <c r="B82" s="400">
        <f t="shared" si="201"/>
        <v>1</v>
      </c>
      <c r="C82" s="401">
        <f>B82+COUNTIF(B$2:$B82,B82)-1</f>
        <v>81</v>
      </c>
      <c r="D82" s="402" t="str">
        <f>Tables!AI82</f>
        <v>Ghana</v>
      </c>
      <c r="E82" s="403">
        <f t="shared" si="202"/>
        <v>0</v>
      </c>
      <c r="F82" s="47">
        <f>SUMIFS('Portfolio Allocation'!C$10:C$109,'Portfolio Allocation'!$A$10:$A$109,'Graph Tables'!$D82)</f>
        <v>0</v>
      </c>
      <c r="G82" s="47">
        <f>SUMIFS('Portfolio Allocation'!D$10:D$109,'Portfolio Allocation'!$A$10:$A$109,'Graph Tables'!$D82)</f>
        <v>0</v>
      </c>
      <c r="H82" s="47">
        <f>SUMIFS('Portfolio Allocation'!E$10:E$109,'Portfolio Allocation'!$A$10:$A$109,'Graph Tables'!$D82)</f>
        <v>0</v>
      </c>
      <c r="I82" s="47">
        <f>SUMIFS('Portfolio Allocation'!F$10:F$109,'Portfolio Allocation'!$A$10:$A$109,'Graph Tables'!$D82)</f>
        <v>0</v>
      </c>
      <c r="J82" s="47">
        <f>SUMIFS('Portfolio Allocation'!G$10:G$109,'Portfolio Allocation'!$A$10:$A$109,'Graph Tables'!$D82)</f>
        <v>0</v>
      </c>
      <c r="K82" s="47">
        <f>SUMIFS('Portfolio Allocation'!H$10:H$109,'Portfolio Allocation'!$A$10:$A$109,'Graph Tables'!$D82)</f>
        <v>0</v>
      </c>
      <c r="L82" s="47">
        <f>SUMIFS('Portfolio Allocation'!I$10:I$109,'Portfolio Allocation'!$A$10:$A$109,'Graph Tables'!$D82)</f>
        <v>0</v>
      </c>
      <c r="M82" s="47">
        <f>SUMIFS('Portfolio Allocation'!J$10:J$109,'Portfolio Allocation'!$A$10:$A$109,'Graph Tables'!$D82)</f>
        <v>0</v>
      </c>
      <c r="N82" s="47">
        <f>SUMIFS('Portfolio Allocation'!K$10:K$109,'Portfolio Allocation'!$A$10:$A$109,'Graph Tables'!$D82)</f>
        <v>0</v>
      </c>
      <c r="O82" s="47">
        <f>SUMIFS('Portfolio Allocation'!L$10:L$109,'Portfolio Allocation'!$A$10:$A$109,'Graph Tables'!$D82)</f>
        <v>0</v>
      </c>
      <c r="P82" s="47">
        <f>SUMIFS('Portfolio Allocation'!M$10:M$109,'Portfolio Allocation'!$A$10:$A$109,'Graph Tables'!$D82)</f>
        <v>0</v>
      </c>
      <c r="Q82" s="47">
        <f>SUMIFS('Portfolio Allocation'!N$10:N$109,'Portfolio Allocation'!$A$10:$A$109,'Graph Tables'!$D82)</f>
        <v>0</v>
      </c>
      <c r="R82" s="47">
        <f>SUMIFS('Portfolio Allocation'!O$10:O$109,'Portfolio Allocation'!$A$10:$A$109,'Graph Tables'!$D82)</f>
        <v>0</v>
      </c>
      <c r="S82" s="47">
        <f>SUMIFS('Portfolio Allocation'!P$10:P$109,'Portfolio Allocation'!$A$10:$A$109,'Graph Tables'!$D82)</f>
        <v>0</v>
      </c>
      <c r="T82" s="47">
        <f>SUMIFS('Portfolio Allocation'!Q$10:Q$109,'Portfolio Allocation'!$A$10:$A$109,'Graph Tables'!$D82)</f>
        <v>0</v>
      </c>
      <c r="U82" s="47">
        <f>SUMIFS('Portfolio Allocation'!R$10:R$109,'Portfolio Allocation'!$A$10:$A$109,'Graph Tables'!$D82)</f>
        <v>0</v>
      </c>
      <c r="V82" s="47">
        <f>SUMIFS('Portfolio Allocation'!S$10:S$109,'Portfolio Allocation'!$A$10:$A$109,'Graph Tables'!$D82)</f>
        <v>0</v>
      </c>
      <c r="W82" s="47">
        <f>SUMIFS('Portfolio Allocation'!T$10:T$109,'Portfolio Allocation'!$A$10:$A$109,'Graph Tables'!$D82)</f>
        <v>0</v>
      </c>
      <c r="X82" s="47">
        <f>SUMIFS('Portfolio Allocation'!U$10:U$109,'Portfolio Allocation'!$A$10:$A$109,'Graph Tables'!$D82)</f>
        <v>0</v>
      </c>
      <c r="Y82" s="47">
        <f>SUMIFS('Portfolio Allocation'!V$10:V$109,'Portfolio Allocation'!$A$10:$A$109,'Graph Tables'!$D82)</f>
        <v>0</v>
      </c>
      <c r="Z82" s="47">
        <f>SUMIFS('Portfolio Allocation'!W$10:W$109,'Portfolio Allocation'!$A$10:$A$109,'Graph Tables'!$D82)</f>
        <v>0</v>
      </c>
      <c r="AA82" s="47">
        <f>SUMIFS('Portfolio Allocation'!X$10:X$109,'Portfolio Allocation'!$A$10:$A$109,'Graph Tables'!$D82)</f>
        <v>0</v>
      </c>
      <c r="AB82" s="47">
        <f>SUMIFS('Portfolio Allocation'!Y$10:Y$109,'Portfolio Allocation'!$A$10:$A$109,'Graph Tables'!$D82)</f>
        <v>0</v>
      </c>
      <c r="AC82" s="47">
        <f>SUMIFS('Portfolio Allocation'!Z$10:Z$109,'Portfolio Allocation'!$A$10:$A$109,'Graph Tables'!$D82)</f>
        <v>0</v>
      </c>
      <c r="AD82" s="47"/>
      <c r="AE82" s="49">
        <v>81</v>
      </c>
      <c r="AF82" t="str">
        <f t="shared" si="203"/>
        <v xml:space="preserve"> </v>
      </c>
      <c r="AG82" s="45">
        <f t="shared" si="210"/>
        <v>0</v>
      </c>
      <c r="AH82" s="47"/>
      <c r="AI82" s="269">
        <f t="shared" si="204"/>
        <v>1</v>
      </c>
      <c r="AJ82" s="269">
        <f>AI82+COUNTIF(AI$2:$AI82,AI82)-1</f>
        <v>81</v>
      </c>
      <c r="AK82" s="271" t="str">
        <f t="shared" si="127"/>
        <v>Ghana</v>
      </c>
      <c r="AL82" s="71">
        <f t="shared" si="205"/>
        <v>0</v>
      </c>
      <c r="AM82" s="45">
        <f t="shared" si="128"/>
        <v>0</v>
      </c>
      <c r="AN82" s="45">
        <f t="shared" si="129"/>
        <v>0</v>
      </c>
      <c r="AO82" s="45">
        <f t="shared" si="130"/>
        <v>0</v>
      </c>
      <c r="AP82" s="45">
        <f t="shared" si="131"/>
        <v>0</v>
      </c>
      <c r="AQ82" s="45">
        <f t="shared" si="132"/>
        <v>0</v>
      </c>
      <c r="AR82" s="45">
        <f t="shared" si="133"/>
        <v>0</v>
      </c>
      <c r="AS82" s="45">
        <f t="shared" si="134"/>
        <v>0</v>
      </c>
      <c r="AT82" s="45">
        <f t="shared" si="135"/>
        <v>0</v>
      </c>
      <c r="AU82" s="45">
        <f t="shared" si="136"/>
        <v>0</v>
      </c>
      <c r="AV82" s="45">
        <f t="shared" si="137"/>
        <v>0</v>
      </c>
      <c r="AW82" s="45">
        <f t="shared" si="138"/>
        <v>0</v>
      </c>
      <c r="AX82" s="45">
        <f t="shared" si="139"/>
        <v>0</v>
      </c>
      <c r="AY82" s="45">
        <f t="shared" si="140"/>
        <v>0</v>
      </c>
      <c r="AZ82" s="45">
        <f t="shared" si="141"/>
        <v>0</v>
      </c>
      <c r="BA82" s="45">
        <f t="shared" si="142"/>
        <v>0</v>
      </c>
      <c r="BB82" s="45">
        <f t="shared" si="143"/>
        <v>0</v>
      </c>
      <c r="BC82" s="45">
        <f t="shared" si="144"/>
        <v>0</v>
      </c>
      <c r="BD82" s="45">
        <f t="shared" si="145"/>
        <v>0</v>
      </c>
      <c r="BE82" s="45">
        <f t="shared" si="146"/>
        <v>0</v>
      </c>
      <c r="BF82" s="45">
        <f t="shared" si="147"/>
        <v>0</v>
      </c>
      <c r="BG82" s="45">
        <f t="shared" si="148"/>
        <v>0</v>
      </c>
      <c r="BH82" s="45">
        <f t="shared" si="149"/>
        <v>0</v>
      </c>
      <c r="BI82" s="45">
        <f t="shared" si="150"/>
        <v>0</v>
      </c>
      <c r="BJ82" s="45">
        <f t="shared" si="151"/>
        <v>0</v>
      </c>
      <c r="BK82" s="45"/>
      <c r="BL82" s="49">
        <v>81</v>
      </c>
      <c r="BM82">
        <f t="shared" si="206"/>
        <v>0</v>
      </c>
      <c r="BN82" s="45">
        <f t="shared" si="211"/>
        <v>0</v>
      </c>
      <c r="BO82" s="45">
        <f t="shared" si="152"/>
        <v>0</v>
      </c>
      <c r="BP82" s="45">
        <f t="shared" si="153"/>
        <v>0</v>
      </c>
      <c r="BQ82" s="45">
        <f t="shared" si="154"/>
        <v>0</v>
      </c>
      <c r="BR82" s="45">
        <f t="shared" si="155"/>
        <v>0</v>
      </c>
      <c r="BS82" s="45">
        <f t="shared" si="156"/>
        <v>0</v>
      </c>
      <c r="BT82" s="45">
        <f t="shared" si="157"/>
        <v>0</v>
      </c>
      <c r="BU82" s="45">
        <f t="shared" si="158"/>
        <v>0</v>
      </c>
      <c r="BV82" s="45">
        <f t="shared" si="159"/>
        <v>0</v>
      </c>
      <c r="BW82" s="45">
        <f t="shared" si="160"/>
        <v>0</v>
      </c>
      <c r="BX82" s="45">
        <f t="shared" si="161"/>
        <v>0</v>
      </c>
      <c r="BY82" s="45">
        <f t="shared" si="162"/>
        <v>0</v>
      </c>
      <c r="BZ82" s="45">
        <f t="shared" si="163"/>
        <v>0</v>
      </c>
      <c r="CA82" s="45">
        <f t="shared" si="164"/>
        <v>0</v>
      </c>
      <c r="CB82" s="45">
        <f t="shared" si="165"/>
        <v>0</v>
      </c>
      <c r="CC82" s="45">
        <f t="shared" si="166"/>
        <v>0</v>
      </c>
      <c r="CD82" s="45">
        <f t="shared" si="167"/>
        <v>0</v>
      </c>
      <c r="CE82" s="45">
        <f t="shared" si="168"/>
        <v>0</v>
      </c>
      <c r="CF82" s="45">
        <f t="shared" si="169"/>
        <v>0</v>
      </c>
      <c r="CG82" s="45">
        <f t="shared" si="170"/>
        <v>0</v>
      </c>
      <c r="CH82" s="45">
        <f t="shared" si="171"/>
        <v>0</v>
      </c>
      <c r="CI82" s="45">
        <f t="shared" si="172"/>
        <v>0</v>
      </c>
      <c r="CJ82" s="45">
        <f t="shared" si="173"/>
        <v>0</v>
      </c>
      <c r="CK82" s="45">
        <f t="shared" si="174"/>
        <v>0</v>
      </c>
      <c r="CL82" s="45">
        <f t="shared" si="175"/>
        <v>0</v>
      </c>
      <c r="CM82" s="45"/>
      <c r="CN82" s="274">
        <f t="shared" si="207"/>
        <v>0</v>
      </c>
      <c r="CO82" s="274">
        <v>81</v>
      </c>
      <c r="CP82" s="269">
        <f t="shared" si="208"/>
        <v>1</v>
      </c>
      <c r="CQ82" s="269">
        <f>CP82+COUNTIF($CP$2:CP82,CP82)-1</f>
        <v>81</v>
      </c>
      <c r="CR82" s="271" t="str">
        <f t="shared" si="176"/>
        <v>Ghana</v>
      </c>
      <c r="CS82" s="71">
        <f t="shared" si="209"/>
        <v>0</v>
      </c>
      <c r="CT82" s="45">
        <f t="shared" si="177"/>
        <v>0</v>
      </c>
      <c r="CU82" s="45">
        <f t="shared" si="178"/>
        <v>0</v>
      </c>
      <c r="CV82" s="45">
        <f t="shared" si="179"/>
        <v>0</v>
      </c>
      <c r="CW82" s="45">
        <f t="shared" si="180"/>
        <v>0</v>
      </c>
      <c r="CX82" s="45">
        <f t="shared" si="181"/>
        <v>0</v>
      </c>
      <c r="CY82" s="45">
        <f t="shared" si="182"/>
        <v>0</v>
      </c>
      <c r="CZ82" s="45">
        <f t="shared" si="183"/>
        <v>0</v>
      </c>
      <c r="DA82" s="45">
        <f t="shared" si="184"/>
        <v>0</v>
      </c>
      <c r="DB82" s="45">
        <f t="shared" si="185"/>
        <v>0</v>
      </c>
      <c r="DC82" s="45">
        <f t="shared" si="186"/>
        <v>0</v>
      </c>
      <c r="DD82" s="45">
        <f t="shared" si="187"/>
        <v>0</v>
      </c>
      <c r="DE82" s="45">
        <f t="shared" si="188"/>
        <v>0</v>
      </c>
      <c r="DF82" s="45">
        <f t="shared" si="189"/>
        <v>0</v>
      </c>
      <c r="DG82" s="45">
        <f t="shared" si="190"/>
        <v>0</v>
      </c>
      <c r="DH82" s="45">
        <f t="shared" si="191"/>
        <v>0</v>
      </c>
      <c r="DI82" s="45">
        <f t="shared" si="192"/>
        <v>0</v>
      </c>
      <c r="DJ82" s="45">
        <f t="shared" si="193"/>
        <v>0</v>
      </c>
      <c r="DK82" s="45">
        <f t="shared" si="194"/>
        <v>0</v>
      </c>
      <c r="DL82" s="45">
        <f t="shared" si="195"/>
        <v>0</v>
      </c>
      <c r="DM82" s="45">
        <f t="shared" si="196"/>
        <v>0</v>
      </c>
      <c r="DN82" s="45">
        <f t="shared" si="197"/>
        <v>0</v>
      </c>
      <c r="DO82" s="45">
        <f t="shared" si="198"/>
        <v>0</v>
      </c>
      <c r="DP82" s="45">
        <f t="shared" si="199"/>
        <v>0</v>
      </c>
      <c r="DQ82" s="45">
        <f t="shared" si="200"/>
        <v>0</v>
      </c>
    </row>
    <row r="83" spans="1:121">
      <c r="A83" s="269">
        <v>82</v>
      </c>
      <c r="B83" s="400">
        <f t="shared" si="201"/>
        <v>1</v>
      </c>
      <c r="C83" s="401">
        <f>B83+COUNTIF(B$2:$B83,B83)-1</f>
        <v>82</v>
      </c>
      <c r="D83" s="402" t="str">
        <f>Tables!AI83</f>
        <v>Gibraltar</v>
      </c>
      <c r="E83" s="403">
        <f t="shared" si="202"/>
        <v>0</v>
      </c>
      <c r="F83" s="47">
        <f>SUMIFS('Portfolio Allocation'!C$10:C$109,'Portfolio Allocation'!$A$10:$A$109,'Graph Tables'!$D83)</f>
        <v>0</v>
      </c>
      <c r="G83" s="47">
        <f>SUMIFS('Portfolio Allocation'!D$10:D$109,'Portfolio Allocation'!$A$10:$A$109,'Graph Tables'!$D83)</f>
        <v>0</v>
      </c>
      <c r="H83" s="47">
        <f>SUMIFS('Portfolio Allocation'!E$10:E$109,'Portfolio Allocation'!$A$10:$A$109,'Graph Tables'!$D83)</f>
        <v>0</v>
      </c>
      <c r="I83" s="47">
        <f>SUMIFS('Portfolio Allocation'!F$10:F$109,'Portfolio Allocation'!$A$10:$A$109,'Graph Tables'!$D83)</f>
        <v>0</v>
      </c>
      <c r="J83" s="47">
        <f>SUMIFS('Portfolio Allocation'!G$10:G$109,'Portfolio Allocation'!$A$10:$A$109,'Graph Tables'!$D83)</f>
        <v>0</v>
      </c>
      <c r="K83" s="47">
        <f>SUMIFS('Portfolio Allocation'!H$10:H$109,'Portfolio Allocation'!$A$10:$A$109,'Graph Tables'!$D83)</f>
        <v>0</v>
      </c>
      <c r="L83" s="47">
        <f>SUMIFS('Portfolio Allocation'!I$10:I$109,'Portfolio Allocation'!$A$10:$A$109,'Graph Tables'!$D83)</f>
        <v>0</v>
      </c>
      <c r="M83" s="47">
        <f>SUMIFS('Portfolio Allocation'!J$10:J$109,'Portfolio Allocation'!$A$10:$A$109,'Graph Tables'!$D83)</f>
        <v>0</v>
      </c>
      <c r="N83" s="47">
        <f>SUMIFS('Portfolio Allocation'!K$10:K$109,'Portfolio Allocation'!$A$10:$A$109,'Graph Tables'!$D83)</f>
        <v>0</v>
      </c>
      <c r="O83" s="47">
        <f>SUMIFS('Portfolio Allocation'!L$10:L$109,'Portfolio Allocation'!$A$10:$A$109,'Graph Tables'!$D83)</f>
        <v>0</v>
      </c>
      <c r="P83" s="47">
        <f>SUMIFS('Portfolio Allocation'!M$10:M$109,'Portfolio Allocation'!$A$10:$A$109,'Graph Tables'!$D83)</f>
        <v>0</v>
      </c>
      <c r="Q83" s="47">
        <f>SUMIFS('Portfolio Allocation'!N$10:N$109,'Portfolio Allocation'!$A$10:$A$109,'Graph Tables'!$D83)</f>
        <v>0</v>
      </c>
      <c r="R83" s="47">
        <f>SUMIFS('Portfolio Allocation'!O$10:O$109,'Portfolio Allocation'!$A$10:$A$109,'Graph Tables'!$D83)</f>
        <v>0</v>
      </c>
      <c r="S83" s="47">
        <f>SUMIFS('Portfolio Allocation'!P$10:P$109,'Portfolio Allocation'!$A$10:$A$109,'Graph Tables'!$D83)</f>
        <v>0</v>
      </c>
      <c r="T83" s="47">
        <f>SUMIFS('Portfolio Allocation'!Q$10:Q$109,'Portfolio Allocation'!$A$10:$A$109,'Graph Tables'!$D83)</f>
        <v>0</v>
      </c>
      <c r="U83" s="47">
        <f>SUMIFS('Portfolio Allocation'!R$10:R$109,'Portfolio Allocation'!$A$10:$A$109,'Graph Tables'!$D83)</f>
        <v>0</v>
      </c>
      <c r="V83" s="47">
        <f>SUMIFS('Portfolio Allocation'!S$10:S$109,'Portfolio Allocation'!$A$10:$A$109,'Graph Tables'!$D83)</f>
        <v>0</v>
      </c>
      <c r="W83" s="47">
        <f>SUMIFS('Portfolio Allocation'!T$10:T$109,'Portfolio Allocation'!$A$10:$A$109,'Graph Tables'!$D83)</f>
        <v>0</v>
      </c>
      <c r="X83" s="47">
        <f>SUMIFS('Portfolio Allocation'!U$10:U$109,'Portfolio Allocation'!$A$10:$A$109,'Graph Tables'!$D83)</f>
        <v>0</v>
      </c>
      <c r="Y83" s="47">
        <f>SUMIFS('Portfolio Allocation'!V$10:V$109,'Portfolio Allocation'!$A$10:$A$109,'Graph Tables'!$D83)</f>
        <v>0</v>
      </c>
      <c r="Z83" s="47">
        <f>SUMIFS('Portfolio Allocation'!W$10:W$109,'Portfolio Allocation'!$A$10:$A$109,'Graph Tables'!$D83)</f>
        <v>0</v>
      </c>
      <c r="AA83" s="47">
        <f>SUMIFS('Portfolio Allocation'!X$10:X$109,'Portfolio Allocation'!$A$10:$A$109,'Graph Tables'!$D83)</f>
        <v>0</v>
      </c>
      <c r="AB83" s="47">
        <f>SUMIFS('Portfolio Allocation'!Y$10:Y$109,'Portfolio Allocation'!$A$10:$A$109,'Graph Tables'!$D83)</f>
        <v>0</v>
      </c>
      <c r="AC83" s="47">
        <f>SUMIFS('Portfolio Allocation'!Z$10:Z$109,'Portfolio Allocation'!$A$10:$A$109,'Graph Tables'!$D83)</f>
        <v>0</v>
      </c>
      <c r="AD83" s="47"/>
      <c r="AE83" s="49">
        <v>82</v>
      </c>
      <c r="AF83" t="str">
        <f t="shared" si="203"/>
        <v xml:space="preserve"> </v>
      </c>
      <c r="AG83" s="45">
        <f t="shared" si="210"/>
        <v>0</v>
      </c>
      <c r="AH83" s="47"/>
      <c r="AI83" s="269">
        <f t="shared" si="204"/>
        <v>1</v>
      </c>
      <c r="AJ83" s="269">
        <f>AI83+COUNTIF(AI$2:$AI83,AI83)-1</f>
        <v>82</v>
      </c>
      <c r="AK83" s="271" t="str">
        <f t="shared" si="127"/>
        <v>Gibraltar</v>
      </c>
      <c r="AL83" s="71">
        <f t="shared" si="205"/>
        <v>0</v>
      </c>
      <c r="AM83" s="45">
        <f t="shared" si="128"/>
        <v>0</v>
      </c>
      <c r="AN83" s="45">
        <f t="shared" si="129"/>
        <v>0</v>
      </c>
      <c r="AO83" s="45">
        <f t="shared" si="130"/>
        <v>0</v>
      </c>
      <c r="AP83" s="45">
        <f t="shared" si="131"/>
        <v>0</v>
      </c>
      <c r="AQ83" s="45">
        <f t="shared" si="132"/>
        <v>0</v>
      </c>
      <c r="AR83" s="45">
        <f t="shared" si="133"/>
        <v>0</v>
      </c>
      <c r="AS83" s="45">
        <f t="shared" si="134"/>
        <v>0</v>
      </c>
      <c r="AT83" s="45">
        <f t="shared" si="135"/>
        <v>0</v>
      </c>
      <c r="AU83" s="45">
        <f t="shared" si="136"/>
        <v>0</v>
      </c>
      <c r="AV83" s="45">
        <f t="shared" si="137"/>
        <v>0</v>
      </c>
      <c r="AW83" s="45">
        <f t="shared" si="138"/>
        <v>0</v>
      </c>
      <c r="AX83" s="45">
        <f t="shared" si="139"/>
        <v>0</v>
      </c>
      <c r="AY83" s="45">
        <f t="shared" si="140"/>
        <v>0</v>
      </c>
      <c r="AZ83" s="45">
        <f t="shared" si="141"/>
        <v>0</v>
      </c>
      <c r="BA83" s="45">
        <f t="shared" si="142"/>
        <v>0</v>
      </c>
      <c r="BB83" s="45">
        <f t="shared" si="143"/>
        <v>0</v>
      </c>
      <c r="BC83" s="45">
        <f t="shared" si="144"/>
        <v>0</v>
      </c>
      <c r="BD83" s="45">
        <f t="shared" si="145"/>
        <v>0</v>
      </c>
      <c r="BE83" s="45">
        <f t="shared" si="146"/>
        <v>0</v>
      </c>
      <c r="BF83" s="45">
        <f t="shared" si="147"/>
        <v>0</v>
      </c>
      <c r="BG83" s="45">
        <f t="shared" si="148"/>
        <v>0</v>
      </c>
      <c r="BH83" s="45">
        <f t="shared" si="149"/>
        <v>0</v>
      </c>
      <c r="BI83" s="45">
        <f t="shared" si="150"/>
        <v>0</v>
      </c>
      <c r="BJ83" s="45">
        <f t="shared" si="151"/>
        <v>0</v>
      </c>
      <c r="BK83" s="45"/>
      <c r="BL83" s="49">
        <v>82</v>
      </c>
      <c r="BM83">
        <f t="shared" si="206"/>
        <v>0</v>
      </c>
      <c r="BN83" s="45">
        <f t="shared" si="211"/>
        <v>0</v>
      </c>
      <c r="BO83" s="45">
        <f t="shared" si="152"/>
        <v>0</v>
      </c>
      <c r="BP83" s="45">
        <f t="shared" si="153"/>
        <v>0</v>
      </c>
      <c r="BQ83" s="45">
        <f t="shared" si="154"/>
        <v>0</v>
      </c>
      <c r="BR83" s="45">
        <f t="shared" si="155"/>
        <v>0</v>
      </c>
      <c r="BS83" s="45">
        <f t="shared" si="156"/>
        <v>0</v>
      </c>
      <c r="BT83" s="45">
        <f t="shared" si="157"/>
        <v>0</v>
      </c>
      <c r="BU83" s="45">
        <f t="shared" si="158"/>
        <v>0</v>
      </c>
      <c r="BV83" s="45">
        <f t="shared" si="159"/>
        <v>0</v>
      </c>
      <c r="BW83" s="45">
        <f t="shared" si="160"/>
        <v>0</v>
      </c>
      <c r="BX83" s="45">
        <f t="shared" si="161"/>
        <v>0</v>
      </c>
      <c r="BY83" s="45">
        <f t="shared" si="162"/>
        <v>0</v>
      </c>
      <c r="BZ83" s="45">
        <f t="shared" si="163"/>
        <v>0</v>
      </c>
      <c r="CA83" s="45">
        <f t="shared" si="164"/>
        <v>0</v>
      </c>
      <c r="CB83" s="45">
        <f t="shared" si="165"/>
        <v>0</v>
      </c>
      <c r="CC83" s="45">
        <f t="shared" si="166"/>
        <v>0</v>
      </c>
      <c r="CD83" s="45">
        <f t="shared" si="167"/>
        <v>0</v>
      </c>
      <c r="CE83" s="45">
        <f t="shared" si="168"/>
        <v>0</v>
      </c>
      <c r="CF83" s="45">
        <f t="shared" si="169"/>
        <v>0</v>
      </c>
      <c r="CG83" s="45">
        <f t="shared" si="170"/>
        <v>0</v>
      </c>
      <c r="CH83" s="45">
        <f t="shared" si="171"/>
        <v>0</v>
      </c>
      <c r="CI83" s="45">
        <f t="shared" si="172"/>
        <v>0</v>
      </c>
      <c r="CJ83" s="45">
        <f t="shared" si="173"/>
        <v>0</v>
      </c>
      <c r="CK83" s="45">
        <f t="shared" si="174"/>
        <v>0</v>
      </c>
      <c r="CL83" s="45">
        <f t="shared" si="175"/>
        <v>0</v>
      </c>
      <c r="CM83" s="45"/>
      <c r="CN83" s="274">
        <f t="shared" si="207"/>
        <v>0</v>
      </c>
      <c r="CO83" s="274">
        <v>82</v>
      </c>
      <c r="CP83" s="269">
        <f t="shared" si="208"/>
        <v>1</v>
      </c>
      <c r="CQ83" s="269">
        <f>CP83+COUNTIF($CP$2:CP83,CP83)-1</f>
        <v>82</v>
      </c>
      <c r="CR83" s="271" t="str">
        <f t="shared" si="176"/>
        <v>Gibraltar</v>
      </c>
      <c r="CS83" s="71">
        <f t="shared" si="209"/>
        <v>0</v>
      </c>
      <c r="CT83" s="45">
        <f t="shared" si="177"/>
        <v>0</v>
      </c>
      <c r="CU83" s="45">
        <f t="shared" si="178"/>
        <v>0</v>
      </c>
      <c r="CV83" s="45">
        <f t="shared" si="179"/>
        <v>0</v>
      </c>
      <c r="CW83" s="45">
        <f t="shared" si="180"/>
        <v>0</v>
      </c>
      <c r="CX83" s="45">
        <f t="shared" si="181"/>
        <v>0</v>
      </c>
      <c r="CY83" s="45">
        <f t="shared" si="182"/>
        <v>0</v>
      </c>
      <c r="CZ83" s="45">
        <f t="shared" si="183"/>
        <v>0</v>
      </c>
      <c r="DA83" s="45">
        <f t="shared" si="184"/>
        <v>0</v>
      </c>
      <c r="DB83" s="45">
        <f t="shared" si="185"/>
        <v>0</v>
      </c>
      <c r="DC83" s="45">
        <f t="shared" si="186"/>
        <v>0</v>
      </c>
      <c r="DD83" s="45">
        <f t="shared" si="187"/>
        <v>0</v>
      </c>
      <c r="DE83" s="45">
        <f t="shared" si="188"/>
        <v>0</v>
      </c>
      <c r="DF83" s="45">
        <f t="shared" si="189"/>
        <v>0</v>
      </c>
      <c r="DG83" s="45">
        <f t="shared" si="190"/>
        <v>0</v>
      </c>
      <c r="DH83" s="45">
        <f t="shared" si="191"/>
        <v>0</v>
      </c>
      <c r="DI83" s="45">
        <f t="shared" si="192"/>
        <v>0</v>
      </c>
      <c r="DJ83" s="45">
        <f t="shared" si="193"/>
        <v>0</v>
      </c>
      <c r="DK83" s="45">
        <f t="shared" si="194"/>
        <v>0</v>
      </c>
      <c r="DL83" s="45">
        <f t="shared" si="195"/>
        <v>0</v>
      </c>
      <c r="DM83" s="45">
        <f t="shared" si="196"/>
        <v>0</v>
      </c>
      <c r="DN83" s="45">
        <f t="shared" si="197"/>
        <v>0</v>
      </c>
      <c r="DO83" s="45">
        <f t="shared" si="198"/>
        <v>0</v>
      </c>
      <c r="DP83" s="45">
        <f t="shared" si="199"/>
        <v>0</v>
      </c>
      <c r="DQ83" s="45">
        <f t="shared" si="200"/>
        <v>0</v>
      </c>
    </row>
    <row r="84" spans="1:121">
      <c r="A84" s="269">
        <v>83</v>
      </c>
      <c r="B84" s="400">
        <f t="shared" si="201"/>
        <v>1</v>
      </c>
      <c r="C84" s="401">
        <f>B84+COUNTIF(B$2:$B84,B84)-1</f>
        <v>83</v>
      </c>
      <c r="D84" s="402" t="str">
        <f>Tables!AI84</f>
        <v>Greece</v>
      </c>
      <c r="E84" s="403">
        <f t="shared" si="202"/>
        <v>0</v>
      </c>
      <c r="F84" s="47">
        <f>SUMIFS('Portfolio Allocation'!C$10:C$109,'Portfolio Allocation'!$A$10:$A$109,'Graph Tables'!$D84)</f>
        <v>0</v>
      </c>
      <c r="G84" s="47">
        <f>SUMIFS('Portfolio Allocation'!D$10:D$109,'Portfolio Allocation'!$A$10:$A$109,'Graph Tables'!$D84)</f>
        <v>0</v>
      </c>
      <c r="H84" s="47">
        <f>SUMIFS('Portfolio Allocation'!E$10:E$109,'Portfolio Allocation'!$A$10:$A$109,'Graph Tables'!$D84)</f>
        <v>0</v>
      </c>
      <c r="I84" s="47">
        <f>SUMIFS('Portfolio Allocation'!F$10:F$109,'Portfolio Allocation'!$A$10:$A$109,'Graph Tables'!$D84)</f>
        <v>0</v>
      </c>
      <c r="J84" s="47">
        <f>SUMIFS('Portfolio Allocation'!G$10:G$109,'Portfolio Allocation'!$A$10:$A$109,'Graph Tables'!$D84)</f>
        <v>0</v>
      </c>
      <c r="K84" s="47">
        <f>SUMIFS('Portfolio Allocation'!H$10:H$109,'Portfolio Allocation'!$A$10:$A$109,'Graph Tables'!$D84)</f>
        <v>0</v>
      </c>
      <c r="L84" s="47">
        <f>SUMIFS('Portfolio Allocation'!I$10:I$109,'Portfolio Allocation'!$A$10:$A$109,'Graph Tables'!$D84)</f>
        <v>0</v>
      </c>
      <c r="M84" s="47">
        <f>SUMIFS('Portfolio Allocation'!J$10:J$109,'Portfolio Allocation'!$A$10:$A$109,'Graph Tables'!$D84)</f>
        <v>0</v>
      </c>
      <c r="N84" s="47">
        <f>SUMIFS('Portfolio Allocation'!K$10:K$109,'Portfolio Allocation'!$A$10:$A$109,'Graph Tables'!$D84)</f>
        <v>0</v>
      </c>
      <c r="O84" s="47">
        <f>SUMIFS('Portfolio Allocation'!L$10:L$109,'Portfolio Allocation'!$A$10:$A$109,'Graph Tables'!$D84)</f>
        <v>0</v>
      </c>
      <c r="P84" s="47">
        <f>SUMIFS('Portfolio Allocation'!M$10:M$109,'Portfolio Allocation'!$A$10:$A$109,'Graph Tables'!$D84)</f>
        <v>0</v>
      </c>
      <c r="Q84" s="47">
        <f>SUMIFS('Portfolio Allocation'!N$10:N$109,'Portfolio Allocation'!$A$10:$A$109,'Graph Tables'!$D84)</f>
        <v>0</v>
      </c>
      <c r="R84" s="47">
        <f>SUMIFS('Portfolio Allocation'!O$10:O$109,'Portfolio Allocation'!$A$10:$A$109,'Graph Tables'!$D84)</f>
        <v>0</v>
      </c>
      <c r="S84" s="47">
        <f>SUMIFS('Portfolio Allocation'!P$10:P$109,'Portfolio Allocation'!$A$10:$A$109,'Graph Tables'!$D84)</f>
        <v>0</v>
      </c>
      <c r="T84" s="47">
        <f>SUMIFS('Portfolio Allocation'!Q$10:Q$109,'Portfolio Allocation'!$A$10:$A$109,'Graph Tables'!$D84)</f>
        <v>0</v>
      </c>
      <c r="U84" s="47">
        <f>SUMIFS('Portfolio Allocation'!R$10:R$109,'Portfolio Allocation'!$A$10:$A$109,'Graph Tables'!$D84)</f>
        <v>0</v>
      </c>
      <c r="V84" s="47">
        <f>SUMIFS('Portfolio Allocation'!S$10:S$109,'Portfolio Allocation'!$A$10:$A$109,'Graph Tables'!$D84)</f>
        <v>0</v>
      </c>
      <c r="W84" s="47">
        <f>SUMIFS('Portfolio Allocation'!T$10:T$109,'Portfolio Allocation'!$A$10:$A$109,'Graph Tables'!$D84)</f>
        <v>0</v>
      </c>
      <c r="X84" s="47">
        <f>SUMIFS('Portfolio Allocation'!U$10:U$109,'Portfolio Allocation'!$A$10:$A$109,'Graph Tables'!$D84)</f>
        <v>0</v>
      </c>
      <c r="Y84" s="47">
        <f>SUMIFS('Portfolio Allocation'!V$10:V$109,'Portfolio Allocation'!$A$10:$A$109,'Graph Tables'!$D84)</f>
        <v>0</v>
      </c>
      <c r="Z84" s="47">
        <f>SUMIFS('Portfolio Allocation'!W$10:W$109,'Portfolio Allocation'!$A$10:$A$109,'Graph Tables'!$D84)</f>
        <v>0</v>
      </c>
      <c r="AA84" s="47">
        <f>SUMIFS('Portfolio Allocation'!X$10:X$109,'Portfolio Allocation'!$A$10:$A$109,'Graph Tables'!$D84)</f>
        <v>0</v>
      </c>
      <c r="AB84" s="47">
        <f>SUMIFS('Portfolio Allocation'!Y$10:Y$109,'Portfolio Allocation'!$A$10:$A$109,'Graph Tables'!$D84)</f>
        <v>0</v>
      </c>
      <c r="AC84" s="47">
        <f>SUMIFS('Portfolio Allocation'!Z$10:Z$109,'Portfolio Allocation'!$A$10:$A$109,'Graph Tables'!$D84)</f>
        <v>0</v>
      </c>
      <c r="AD84" s="47"/>
      <c r="AE84" s="49">
        <v>83</v>
      </c>
      <c r="AF84" t="str">
        <f t="shared" si="203"/>
        <v xml:space="preserve"> </v>
      </c>
      <c r="AG84" s="45">
        <f t="shared" si="210"/>
        <v>0</v>
      </c>
      <c r="AH84" s="47"/>
      <c r="AI84" s="269">
        <f t="shared" si="204"/>
        <v>1</v>
      </c>
      <c r="AJ84" s="269">
        <f>AI84+COUNTIF(AI$2:$AI84,AI84)-1</f>
        <v>83</v>
      </c>
      <c r="AK84" s="271" t="str">
        <f t="shared" si="127"/>
        <v>Greece</v>
      </c>
      <c r="AL84" s="71">
        <f t="shared" si="205"/>
        <v>0</v>
      </c>
      <c r="AM84" s="45">
        <f t="shared" si="128"/>
        <v>0</v>
      </c>
      <c r="AN84" s="45">
        <f t="shared" si="129"/>
        <v>0</v>
      </c>
      <c r="AO84" s="45">
        <f t="shared" si="130"/>
        <v>0</v>
      </c>
      <c r="AP84" s="45">
        <f t="shared" si="131"/>
        <v>0</v>
      </c>
      <c r="AQ84" s="45">
        <f t="shared" si="132"/>
        <v>0</v>
      </c>
      <c r="AR84" s="45">
        <f t="shared" si="133"/>
        <v>0</v>
      </c>
      <c r="AS84" s="45">
        <f t="shared" si="134"/>
        <v>0</v>
      </c>
      <c r="AT84" s="45">
        <f t="shared" si="135"/>
        <v>0</v>
      </c>
      <c r="AU84" s="45">
        <f t="shared" si="136"/>
        <v>0</v>
      </c>
      <c r="AV84" s="45">
        <f t="shared" si="137"/>
        <v>0</v>
      </c>
      <c r="AW84" s="45">
        <f t="shared" si="138"/>
        <v>0</v>
      </c>
      <c r="AX84" s="45">
        <f t="shared" si="139"/>
        <v>0</v>
      </c>
      <c r="AY84" s="45">
        <f t="shared" si="140"/>
        <v>0</v>
      </c>
      <c r="AZ84" s="45">
        <f t="shared" si="141"/>
        <v>0</v>
      </c>
      <c r="BA84" s="45">
        <f t="shared" si="142"/>
        <v>0</v>
      </c>
      <c r="BB84" s="45">
        <f t="shared" si="143"/>
        <v>0</v>
      </c>
      <c r="BC84" s="45">
        <f t="shared" si="144"/>
        <v>0</v>
      </c>
      <c r="BD84" s="45">
        <f t="shared" si="145"/>
        <v>0</v>
      </c>
      <c r="BE84" s="45">
        <f t="shared" si="146"/>
        <v>0</v>
      </c>
      <c r="BF84" s="45">
        <f t="shared" si="147"/>
        <v>0</v>
      </c>
      <c r="BG84" s="45">
        <f t="shared" si="148"/>
        <v>0</v>
      </c>
      <c r="BH84" s="45">
        <f t="shared" si="149"/>
        <v>0</v>
      </c>
      <c r="BI84" s="45">
        <f t="shared" si="150"/>
        <v>0</v>
      </c>
      <c r="BJ84" s="45">
        <f t="shared" si="151"/>
        <v>0</v>
      </c>
      <c r="BK84" s="45"/>
      <c r="BL84" s="49">
        <v>83</v>
      </c>
      <c r="BM84">
        <f t="shared" si="206"/>
        <v>0</v>
      </c>
      <c r="BN84" s="45">
        <f t="shared" si="211"/>
        <v>0</v>
      </c>
      <c r="BO84" s="45">
        <f t="shared" si="152"/>
        <v>0</v>
      </c>
      <c r="BP84" s="45">
        <f t="shared" si="153"/>
        <v>0</v>
      </c>
      <c r="BQ84" s="45">
        <f t="shared" si="154"/>
        <v>0</v>
      </c>
      <c r="BR84" s="45">
        <f t="shared" si="155"/>
        <v>0</v>
      </c>
      <c r="BS84" s="45">
        <f t="shared" si="156"/>
        <v>0</v>
      </c>
      <c r="BT84" s="45">
        <f t="shared" si="157"/>
        <v>0</v>
      </c>
      <c r="BU84" s="45">
        <f t="shared" si="158"/>
        <v>0</v>
      </c>
      <c r="BV84" s="45">
        <f t="shared" si="159"/>
        <v>0</v>
      </c>
      <c r="BW84" s="45">
        <f t="shared" si="160"/>
        <v>0</v>
      </c>
      <c r="BX84" s="45">
        <f t="shared" si="161"/>
        <v>0</v>
      </c>
      <c r="BY84" s="45">
        <f t="shared" si="162"/>
        <v>0</v>
      </c>
      <c r="BZ84" s="45">
        <f t="shared" si="163"/>
        <v>0</v>
      </c>
      <c r="CA84" s="45">
        <f t="shared" si="164"/>
        <v>0</v>
      </c>
      <c r="CB84" s="45">
        <f t="shared" si="165"/>
        <v>0</v>
      </c>
      <c r="CC84" s="45">
        <f t="shared" si="166"/>
        <v>0</v>
      </c>
      <c r="CD84" s="45">
        <f t="shared" si="167"/>
        <v>0</v>
      </c>
      <c r="CE84" s="45">
        <f t="shared" si="168"/>
        <v>0</v>
      </c>
      <c r="CF84" s="45">
        <f t="shared" si="169"/>
        <v>0</v>
      </c>
      <c r="CG84" s="45">
        <f t="shared" si="170"/>
        <v>0</v>
      </c>
      <c r="CH84" s="45">
        <f t="shared" si="171"/>
        <v>0</v>
      </c>
      <c r="CI84" s="45">
        <f t="shared" si="172"/>
        <v>0</v>
      </c>
      <c r="CJ84" s="45">
        <f t="shared" si="173"/>
        <v>0</v>
      </c>
      <c r="CK84" s="45">
        <f t="shared" si="174"/>
        <v>0</v>
      </c>
      <c r="CL84" s="45">
        <f t="shared" si="175"/>
        <v>0</v>
      </c>
      <c r="CM84" s="45"/>
      <c r="CN84" s="274">
        <f t="shared" si="207"/>
        <v>0</v>
      </c>
      <c r="CO84" s="274">
        <v>83</v>
      </c>
      <c r="CP84" s="269">
        <f t="shared" si="208"/>
        <v>1</v>
      </c>
      <c r="CQ84" s="269">
        <f>CP84+COUNTIF($CP$2:CP84,CP84)-1</f>
        <v>83</v>
      </c>
      <c r="CR84" s="271" t="str">
        <f t="shared" si="176"/>
        <v>Greece</v>
      </c>
      <c r="CS84" s="71">
        <f t="shared" si="209"/>
        <v>0</v>
      </c>
      <c r="CT84" s="45">
        <f t="shared" si="177"/>
        <v>0</v>
      </c>
      <c r="CU84" s="45">
        <f t="shared" si="178"/>
        <v>0</v>
      </c>
      <c r="CV84" s="45">
        <f t="shared" si="179"/>
        <v>0</v>
      </c>
      <c r="CW84" s="45">
        <f t="shared" si="180"/>
        <v>0</v>
      </c>
      <c r="CX84" s="45">
        <f t="shared" si="181"/>
        <v>0</v>
      </c>
      <c r="CY84" s="45">
        <f t="shared" si="182"/>
        <v>0</v>
      </c>
      <c r="CZ84" s="45">
        <f t="shared" si="183"/>
        <v>0</v>
      </c>
      <c r="DA84" s="45">
        <f t="shared" si="184"/>
        <v>0</v>
      </c>
      <c r="DB84" s="45">
        <f t="shared" si="185"/>
        <v>0</v>
      </c>
      <c r="DC84" s="45">
        <f t="shared" si="186"/>
        <v>0</v>
      </c>
      <c r="DD84" s="45">
        <f t="shared" si="187"/>
        <v>0</v>
      </c>
      <c r="DE84" s="45">
        <f t="shared" si="188"/>
        <v>0</v>
      </c>
      <c r="DF84" s="45">
        <f t="shared" si="189"/>
        <v>0</v>
      </c>
      <c r="DG84" s="45">
        <f t="shared" si="190"/>
        <v>0</v>
      </c>
      <c r="DH84" s="45">
        <f t="shared" si="191"/>
        <v>0</v>
      </c>
      <c r="DI84" s="45">
        <f t="shared" si="192"/>
        <v>0</v>
      </c>
      <c r="DJ84" s="45">
        <f t="shared" si="193"/>
        <v>0</v>
      </c>
      <c r="DK84" s="45">
        <f t="shared" si="194"/>
        <v>0</v>
      </c>
      <c r="DL84" s="45">
        <f t="shared" si="195"/>
        <v>0</v>
      </c>
      <c r="DM84" s="45">
        <f t="shared" si="196"/>
        <v>0</v>
      </c>
      <c r="DN84" s="45">
        <f t="shared" si="197"/>
        <v>0</v>
      </c>
      <c r="DO84" s="45">
        <f t="shared" si="198"/>
        <v>0</v>
      </c>
      <c r="DP84" s="45">
        <f t="shared" si="199"/>
        <v>0</v>
      </c>
      <c r="DQ84" s="45">
        <f t="shared" si="200"/>
        <v>0</v>
      </c>
    </row>
    <row r="85" spans="1:121">
      <c r="A85" s="269">
        <v>84</v>
      </c>
      <c r="B85" s="400">
        <f t="shared" si="201"/>
        <v>1</v>
      </c>
      <c r="C85" s="401">
        <f>B85+COUNTIF(B$2:$B85,B85)-1</f>
        <v>84</v>
      </c>
      <c r="D85" s="402" t="str">
        <f>Tables!AI85</f>
        <v>Greenland</v>
      </c>
      <c r="E85" s="403">
        <f t="shared" si="202"/>
        <v>0</v>
      </c>
      <c r="F85" s="47">
        <f>SUMIFS('Portfolio Allocation'!C$10:C$109,'Portfolio Allocation'!$A$10:$A$109,'Graph Tables'!$D85)</f>
        <v>0</v>
      </c>
      <c r="G85" s="47">
        <f>SUMIFS('Portfolio Allocation'!D$10:D$109,'Portfolio Allocation'!$A$10:$A$109,'Graph Tables'!$D85)</f>
        <v>0</v>
      </c>
      <c r="H85" s="47">
        <f>SUMIFS('Portfolio Allocation'!E$10:E$109,'Portfolio Allocation'!$A$10:$A$109,'Graph Tables'!$D85)</f>
        <v>0</v>
      </c>
      <c r="I85" s="47">
        <f>SUMIFS('Portfolio Allocation'!F$10:F$109,'Portfolio Allocation'!$A$10:$A$109,'Graph Tables'!$D85)</f>
        <v>0</v>
      </c>
      <c r="J85" s="47">
        <f>SUMIFS('Portfolio Allocation'!G$10:G$109,'Portfolio Allocation'!$A$10:$A$109,'Graph Tables'!$D85)</f>
        <v>0</v>
      </c>
      <c r="K85" s="47">
        <f>SUMIFS('Portfolio Allocation'!H$10:H$109,'Portfolio Allocation'!$A$10:$A$109,'Graph Tables'!$D85)</f>
        <v>0</v>
      </c>
      <c r="L85" s="47">
        <f>SUMIFS('Portfolio Allocation'!I$10:I$109,'Portfolio Allocation'!$A$10:$A$109,'Graph Tables'!$D85)</f>
        <v>0</v>
      </c>
      <c r="M85" s="47">
        <f>SUMIFS('Portfolio Allocation'!J$10:J$109,'Portfolio Allocation'!$A$10:$A$109,'Graph Tables'!$D85)</f>
        <v>0</v>
      </c>
      <c r="N85" s="47">
        <f>SUMIFS('Portfolio Allocation'!K$10:K$109,'Portfolio Allocation'!$A$10:$A$109,'Graph Tables'!$D85)</f>
        <v>0</v>
      </c>
      <c r="O85" s="47">
        <f>SUMIFS('Portfolio Allocation'!L$10:L$109,'Portfolio Allocation'!$A$10:$A$109,'Graph Tables'!$D85)</f>
        <v>0</v>
      </c>
      <c r="P85" s="47">
        <f>SUMIFS('Portfolio Allocation'!M$10:M$109,'Portfolio Allocation'!$A$10:$A$109,'Graph Tables'!$D85)</f>
        <v>0</v>
      </c>
      <c r="Q85" s="47">
        <f>SUMIFS('Portfolio Allocation'!N$10:N$109,'Portfolio Allocation'!$A$10:$A$109,'Graph Tables'!$D85)</f>
        <v>0</v>
      </c>
      <c r="R85" s="47">
        <f>SUMIFS('Portfolio Allocation'!O$10:O$109,'Portfolio Allocation'!$A$10:$A$109,'Graph Tables'!$D85)</f>
        <v>0</v>
      </c>
      <c r="S85" s="47">
        <f>SUMIFS('Portfolio Allocation'!P$10:P$109,'Portfolio Allocation'!$A$10:$A$109,'Graph Tables'!$D85)</f>
        <v>0</v>
      </c>
      <c r="T85" s="47">
        <f>SUMIFS('Portfolio Allocation'!Q$10:Q$109,'Portfolio Allocation'!$A$10:$A$109,'Graph Tables'!$D85)</f>
        <v>0</v>
      </c>
      <c r="U85" s="47">
        <f>SUMIFS('Portfolio Allocation'!R$10:R$109,'Portfolio Allocation'!$A$10:$A$109,'Graph Tables'!$D85)</f>
        <v>0</v>
      </c>
      <c r="V85" s="47">
        <f>SUMIFS('Portfolio Allocation'!S$10:S$109,'Portfolio Allocation'!$A$10:$A$109,'Graph Tables'!$D85)</f>
        <v>0</v>
      </c>
      <c r="W85" s="47">
        <f>SUMIFS('Portfolio Allocation'!T$10:T$109,'Portfolio Allocation'!$A$10:$A$109,'Graph Tables'!$D85)</f>
        <v>0</v>
      </c>
      <c r="X85" s="47">
        <f>SUMIFS('Portfolio Allocation'!U$10:U$109,'Portfolio Allocation'!$A$10:$A$109,'Graph Tables'!$D85)</f>
        <v>0</v>
      </c>
      <c r="Y85" s="47">
        <f>SUMIFS('Portfolio Allocation'!V$10:V$109,'Portfolio Allocation'!$A$10:$A$109,'Graph Tables'!$D85)</f>
        <v>0</v>
      </c>
      <c r="Z85" s="47">
        <f>SUMIFS('Portfolio Allocation'!W$10:W$109,'Portfolio Allocation'!$A$10:$A$109,'Graph Tables'!$D85)</f>
        <v>0</v>
      </c>
      <c r="AA85" s="47">
        <f>SUMIFS('Portfolio Allocation'!X$10:X$109,'Portfolio Allocation'!$A$10:$A$109,'Graph Tables'!$D85)</f>
        <v>0</v>
      </c>
      <c r="AB85" s="47">
        <f>SUMIFS('Portfolio Allocation'!Y$10:Y$109,'Portfolio Allocation'!$A$10:$A$109,'Graph Tables'!$D85)</f>
        <v>0</v>
      </c>
      <c r="AC85" s="47">
        <f>SUMIFS('Portfolio Allocation'!Z$10:Z$109,'Portfolio Allocation'!$A$10:$A$109,'Graph Tables'!$D85)</f>
        <v>0</v>
      </c>
      <c r="AD85" s="47"/>
      <c r="AE85" s="49">
        <v>84</v>
      </c>
      <c r="AF85" t="str">
        <f t="shared" si="203"/>
        <v xml:space="preserve"> </v>
      </c>
      <c r="AG85" s="45">
        <f t="shared" si="210"/>
        <v>0</v>
      </c>
      <c r="AH85" s="47"/>
      <c r="AI85" s="269">
        <f t="shared" si="204"/>
        <v>1</v>
      </c>
      <c r="AJ85" s="269">
        <f>AI85+COUNTIF(AI$2:$AI85,AI85)-1</f>
        <v>84</v>
      </c>
      <c r="AK85" s="271" t="str">
        <f t="shared" si="127"/>
        <v>Greenland</v>
      </c>
      <c r="AL85" s="71">
        <f t="shared" si="205"/>
        <v>0</v>
      </c>
      <c r="AM85" s="45">
        <f t="shared" si="128"/>
        <v>0</v>
      </c>
      <c r="AN85" s="45">
        <f t="shared" si="129"/>
        <v>0</v>
      </c>
      <c r="AO85" s="45">
        <f t="shared" si="130"/>
        <v>0</v>
      </c>
      <c r="AP85" s="45">
        <f t="shared" si="131"/>
        <v>0</v>
      </c>
      <c r="AQ85" s="45">
        <f t="shared" si="132"/>
        <v>0</v>
      </c>
      <c r="AR85" s="45">
        <f t="shared" si="133"/>
        <v>0</v>
      </c>
      <c r="AS85" s="45">
        <f t="shared" si="134"/>
        <v>0</v>
      </c>
      <c r="AT85" s="45">
        <f t="shared" si="135"/>
        <v>0</v>
      </c>
      <c r="AU85" s="45">
        <f t="shared" si="136"/>
        <v>0</v>
      </c>
      <c r="AV85" s="45">
        <f t="shared" si="137"/>
        <v>0</v>
      </c>
      <c r="AW85" s="45">
        <f t="shared" si="138"/>
        <v>0</v>
      </c>
      <c r="AX85" s="45">
        <f t="shared" si="139"/>
        <v>0</v>
      </c>
      <c r="AY85" s="45">
        <f t="shared" si="140"/>
        <v>0</v>
      </c>
      <c r="AZ85" s="45">
        <f t="shared" si="141"/>
        <v>0</v>
      </c>
      <c r="BA85" s="45">
        <f t="shared" si="142"/>
        <v>0</v>
      </c>
      <c r="BB85" s="45">
        <f t="shared" si="143"/>
        <v>0</v>
      </c>
      <c r="BC85" s="45">
        <f t="shared" si="144"/>
        <v>0</v>
      </c>
      <c r="BD85" s="45">
        <f t="shared" si="145"/>
        <v>0</v>
      </c>
      <c r="BE85" s="45">
        <f t="shared" si="146"/>
        <v>0</v>
      </c>
      <c r="BF85" s="45">
        <f t="shared" si="147"/>
        <v>0</v>
      </c>
      <c r="BG85" s="45">
        <f t="shared" si="148"/>
        <v>0</v>
      </c>
      <c r="BH85" s="45">
        <f t="shared" si="149"/>
        <v>0</v>
      </c>
      <c r="BI85" s="45">
        <f t="shared" si="150"/>
        <v>0</v>
      </c>
      <c r="BJ85" s="45">
        <f t="shared" si="151"/>
        <v>0</v>
      </c>
      <c r="BK85" s="45"/>
      <c r="BL85" s="49">
        <v>84</v>
      </c>
      <c r="BM85">
        <f t="shared" si="206"/>
        <v>0</v>
      </c>
      <c r="BN85" s="45">
        <f t="shared" si="211"/>
        <v>0</v>
      </c>
      <c r="BO85" s="45">
        <f t="shared" si="152"/>
        <v>0</v>
      </c>
      <c r="BP85" s="45">
        <f t="shared" si="153"/>
        <v>0</v>
      </c>
      <c r="BQ85" s="45">
        <f t="shared" si="154"/>
        <v>0</v>
      </c>
      <c r="BR85" s="45">
        <f t="shared" si="155"/>
        <v>0</v>
      </c>
      <c r="BS85" s="45">
        <f t="shared" si="156"/>
        <v>0</v>
      </c>
      <c r="BT85" s="45">
        <f t="shared" si="157"/>
        <v>0</v>
      </c>
      <c r="BU85" s="45">
        <f t="shared" si="158"/>
        <v>0</v>
      </c>
      <c r="BV85" s="45">
        <f t="shared" si="159"/>
        <v>0</v>
      </c>
      <c r="BW85" s="45">
        <f t="shared" si="160"/>
        <v>0</v>
      </c>
      <c r="BX85" s="45">
        <f t="shared" si="161"/>
        <v>0</v>
      </c>
      <c r="BY85" s="45">
        <f t="shared" si="162"/>
        <v>0</v>
      </c>
      <c r="BZ85" s="45">
        <f t="shared" si="163"/>
        <v>0</v>
      </c>
      <c r="CA85" s="45">
        <f t="shared" si="164"/>
        <v>0</v>
      </c>
      <c r="CB85" s="45">
        <f t="shared" si="165"/>
        <v>0</v>
      </c>
      <c r="CC85" s="45">
        <f t="shared" si="166"/>
        <v>0</v>
      </c>
      <c r="CD85" s="45">
        <f t="shared" si="167"/>
        <v>0</v>
      </c>
      <c r="CE85" s="45">
        <f t="shared" si="168"/>
        <v>0</v>
      </c>
      <c r="CF85" s="45">
        <f t="shared" si="169"/>
        <v>0</v>
      </c>
      <c r="CG85" s="45">
        <f t="shared" si="170"/>
        <v>0</v>
      </c>
      <c r="CH85" s="45">
        <f t="shared" si="171"/>
        <v>0</v>
      </c>
      <c r="CI85" s="45">
        <f t="shared" si="172"/>
        <v>0</v>
      </c>
      <c r="CJ85" s="45">
        <f t="shared" si="173"/>
        <v>0</v>
      </c>
      <c r="CK85" s="45">
        <f t="shared" si="174"/>
        <v>0</v>
      </c>
      <c r="CL85" s="45">
        <f t="shared" si="175"/>
        <v>0</v>
      </c>
      <c r="CM85" s="45"/>
      <c r="CN85" s="274">
        <f t="shared" si="207"/>
        <v>0</v>
      </c>
      <c r="CO85" s="274">
        <v>84</v>
      </c>
      <c r="CP85" s="269">
        <f t="shared" si="208"/>
        <v>1</v>
      </c>
      <c r="CQ85" s="269">
        <f>CP85+COUNTIF($CP$2:CP85,CP85)-1</f>
        <v>84</v>
      </c>
      <c r="CR85" s="271" t="str">
        <f t="shared" si="176"/>
        <v>Greenland</v>
      </c>
      <c r="CS85" s="71">
        <f t="shared" si="209"/>
        <v>0</v>
      </c>
      <c r="CT85" s="45">
        <f t="shared" si="177"/>
        <v>0</v>
      </c>
      <c r="CU85" s="45">
        <f t="shared" si="178"/>
        <v>0</v>
      </c>
      <c r="CV85" s="45">
        <f t="shared" si="179"/>
        <v>0</v>
      </c>
      <c r="CW85" s="45">
        <f t="shared" si="180"/>
        <v>0</v>
      </c>
      <c r="CX85" s="45">
        <f t="shared" si="181"/>
        <v>0</v>
      </c>
      <c r="CY85" s="45">
        <f t="shared" si="182"/>
        <v>0</v>
      </c>
      <c r="CZ85" s="45">
        <f t="shared" si="183"/>
        <v>0</v>
      </c>
      <c r="DA85" s="45">
        <f t="shared" si="184"/>
        <v>0</v>
      </c>
      <c r="DB85" s="45">
        <f t="shared" si="185"/>
        <v>0</v>
      </c>
      <c r="DC85" s="45">
        <f t="shared" si="186"/>
        <v>0</v>
      </c>
      <c r="DD85" s="45">
        <f t="shared" si="187"/>
        <v>0</v>
      </c>
      <c r="DE85" s="45">
        <f t="shared" si="188"/>
        <v>0</v>
      </c>
      <c r="DF85" s="45">
        <f t="shared" si="189"/>
        <v>0</v>
      </c>
      <c r="DG85" s="45">
        <f t="shared" si="190"/>
        <v>0</v>
      </c>
      <c r="DH85" s="45">
        <f t="shared" si="191"/>
        <v>0</v>
      </c>
      <c r="DI85" s="45">
        <f t="shared" si="192"/>
        <v>0</v>
      </c>
      <c r="DJ85" s="45">
        <f t="shared" si="193"/>
        <v>0</v>
      </c>
      <c r="DK85" s="45">
        <f t="shared" si="194"/>
        <v>0</v>
      </c>
      <c r="DL85" s="45">
        <f t="shared" si="195"/>
        <v>0</v>
      </c>
      <c r="DM85" s="45">
        <f t="shared" si="196"/>
        <v>0</v>
      </c>
      <c r="DN85" s="45">
        <f t="shared" si="197"/>
        <v>0</v>
      </c>
      <c r="DO85" s="45">
        <f t="shared" si="198"/>
        <v>0</v>
      </c>
      <c r="DP85" s="45">
        <f t="shared" si="199"/>
        <v>0</v>
      </c>
      <c r="DQ85" s="45">
        <f t="shared" si="200"/>
        <v>0</v>
      </c>
    </row>
    <row r="86" spans="1:121">
      <c r="A86" s="269">
        <v>85</v>
      </c>
      <c r="B86" s="400">
        <f t="shared" si="201"/>
        <v>1</v>
      </c>
      <c r="C86" s="401">
        <f>B86+COUNTIF(B$2:$B86,B86)-1</f>
        <v>85</v>
      </c>
      <c r="D86" s="402" t="str">
        <f>Tables!AI86</f>
        <v>Grenada</v>
      </c>
      <c r="E86" s="403">
        <f t="shared" si="202"/>
        <v>0</v>
      </c>
      <c r="F86" s="47">
        <f>SUMIFS('Portfolio Allocation'!C$10:C$109,'Portfolio Allocation'!$A$10:$A$109,'Graph Tables'!$D86)</f>
        <v>0</v>
      </c>
      <c r="G86" s="47">
        <f>SUMIFS('Portfolio Allocation'!D$10:D$109,'Portfolio Allocation'!$A$10:$A$109,'Graph Tables'!$D86)</f>
        <v>0</v>
      </c>
      <c r="H86" s="47">
        <f>SUMIFS('Portfolio Allocation'!E$10:E$109,'Portfolio Allocation'!$A$10:$A$109,'Graph Tables'!$D86)</f>
        <v>0</v>
      </c>
      <c r="I86" s="47">
        <f>SUMIFS('Portfolio Allocation'!F$10:F$109,'Portfolio Allocation'!$A$10:$A$109,'Graph Tables'!$D86)</f>
        <v>0</v>
      </c>
      <c r="J86" s="47">
        <f>SUMIFS('Portfolio Allocation'!G$10:G$109,'Portfolio Allocation'!$A$10:$A$109,'Graph Tables'!$D86)</f>
        <v>0</v>
      </c>
      <c r="K86" s="47">
        <f>SUMIFS('Portfolio Allocation'!H$10:H$109,'Portfolio Allocation'!$A$10:$A$109,'Graph Tables'!$D86)</f>
        <v>0</v>
      </c>
      <c r="L86" s="47">
        <f>SUMIFS('Portfolio Allocation'!I$10:I$109,'Portfolio Allocation'!$A$10:$A$109,'Graph Tables'!$D86)</f>
        <v>0</v>
      </c>
      <c r="M86" s="47">
        <f>SUMIFS('Portfolio Allocation'!J$10:J$109,'Portfolio Allocation'!$A$10:$A$109,'Graph Tables'!$D86)</f>
        <v>0</v>
      </c>
      <c r="N86" s="47">
        <f>SUMIFS('Portfolio Allocation'!K$10:K$109,'Portfolio Allocation'!$A$10:$A$109,'Graph Tables'!$D86)</f>
        <v>0</v>
      </c>
      <c r="O86" s="47">
        <f>SUMIFS('Portfolio Allocation'!L$10:L$109,'Portfolio Allocation'!$A$10:$A$109,'Graph Tables'!$D86)</f>
        <v>0</v>
      </c>
      <c r="P86" s="47">
        <f>SUMIFS('Portfolio Allocation'!M$10:M$109,'Portfolio Allocation'!$A$10:$A$109,'Graph Tables'!$D86)</f>
        <v>0</v>
      </c>
      <c r="Q86" s="47">
        <f>SUMIFS('Portfolio Allocation'!N$10:N$109,'Portfolio Allocation'!$A$10:$A$109,'Graph Tables'!$D86)</f>
        <v>0</v>
      </c>
      <c r="R86" s="47">
        <f>SUMIFS('Portfolio Allocation'!O$10:O$109,'Portfolio Allocation'!$A$10:$A$109,'Graph Tables'!$D86)</f>
        <v>0</v>
      </c>
      <c r="S86" s="47">
        <f>SUMIFS('Portfolio Allocation'!P$10:P$109,'Portfolio Allocation'!$A$10:$A$109,'Graph Tables'!$D86)</f>
        <v>0</v>
      </c>
      <c r="T86" s="47">
        <f>SUMIFS('Portfolio Allocation'!Q$10:Q$109,'Portfolio Allocation'!$A$10:$A$109,'Graph Tables'!$D86)</f>
        <v>0</v>
      </c>
      <c r="U86" s="47">
        <f>SUMIFS('Portfolio Allocation'!R$10:R$109,'Portfolio Allocation'!$A$10:$A$109,'Graph Tables'!$D86)</f>
        <v>0</v>
      </c>
      <c r="V86" s="47">
        <f>SUMIFS('Portfolio Allocation'!S$10:S$109,'Portfolio Allocation'!$A$10:$A$109,'Graph Tables'!$D86)</f>
        <v>0</v>
      </c>
      <c r="W86" s="47">
        <f>SUMIFS('Portfolio Allocation'!T$10:T$109,'Portfolio Allocation'!$A$10:$A$109,'Graph Tables'!$D86)</f>
        <v>0</v>
      </c>
      <c r="X86" s="47">
        <f>SUMIFS('Portfolio Allocation'!U$10:U$109,'Portfolio Allocation'!$A$10:$A$109,'Graph Tables'!$D86)</f>
        <v>0</v>
      </c>
      <c r="Y86" s="47">
        <f>SUMIFS('Portfolio Allocation'!V$10:V$109,'Portfolio Allocation'!$A$10:$A$109,'Graph Tables'!$D86)</f>
        <v>0</v>
      </c>
      <c r="Z86" s="47">
        <f>SUMIFS('Portfolio Allocation'!W$10:W$109,'Portfolio Allocation'!$A$10:$A$109,'Graph Tables'!$D86)</f>
        <v>0</v>
      </c>
      <c r="AA86" s="47">
        <f>SUMIFS('Portfolio Allocation'!X$10:X$109,'Portfolio Allocation'!$A$10:$A$109,'Graph Tables'!$D86)</f>
        <v>0</v>
      </c>
      <c r="AB86" s="47">
        <f>SUMIFS('Portfolio Allocation'!Y$10:Y$109,'Portfolio Allocation'!$A$10:$A$109,'Graph Tables'!$D86)</f>
        <v>0</v>
      </c>
      <c r="AC86" s="47">
        <f>SUMIFS('Portfolio Allocation'!Z$10:Z$109,'Portfolio Allocation'!$A$10:$A$109,'Graph Tables'!$D86)</f>
        <v>0</v>
      </c>
      <c r="AD86" s="47"/>
      <c r="AE86" s="49">
        <v>85</v>
      </c>
      <c r="AF86" t="str">
        <f t="shared" si="203"/>
        <v xml:space="preserve"> </v>
      </c>
      <c r="AG86" s="45">
        <f t="shared" si="210"/>
        <v>0</v>
      </c>
      <c r="AH86" s="47"/>
      <c r="AI86" s="269">
        <f t="shared" si="204"/>
        <v>1</v>
      </c>
      <c r="AJ86" s="269">
        <f>AI86+COUNTIF(AI$2:$AI86,AI86)-1</f>
        <v>85</v>
      </c>
      <c r="AK86" s="271" t="str">
        <f t="shared" si="127"/>
        <v>Grenada</v>
      </c>
      <c r="AL86" s="71">
        <f t="shared" si="205"/>
        <v>0</v>
      </c>
      <c r="AM86" s="45">
        <f t="shared" si="128"/>
        <v>0</v>
      </c>
      <c r="AN86" s="45">
        <f t="shared" si="129"/>
        <v>0</v>
      </c>
      <c r="AO86" s="45">
        <f t="shared" si="130"/>
        <v>0</v>
      </c>
      <c r="AP86" s="45">
        <f t="shared" si="131"/>
        <v>0</v>
      </c>
      <c r="AQ86" s="45">
        <f t="shared" si="132"/>
        <v>0</v>
      </c>
      <c r="AR86" s="45">
        <f t="shared" si="133"/>
        <v>0</v>
      </c>
      <c r="AS86" s="45">
        <f t="shared" si="134"/>
        <v>0</v>
      </c>
      <c r="AT86" s="45">
        <f t="shared" si="135"/>
        <v>0</v>
      </c>
      <c r="AU86" s="45">
        <f t="shared" si="136"/>
        <v>0</v>
      </c>
      <c r="AV86" s="45">
        <f t="shared" si="137"/>
        <v>0</v>
      </c>
      <c r="AW86" s="45">
        <f t="shared" si="138"/>
        <v>0</v>
      </c>
      <c r="AX86" s="45">
        <f t="shared" si="139"/>
        <v>0</v>
      </c>
      <c r="AY86" s="45">
        <f t="shared" si="140"/>
        <v>0</v>
      </c>
      <c r="AZ86" s="45">
        <f t="shared" si="141"/>
        <v>0</v>
      </c>
      <c r="BA86" s="45">
        <f t="shared" si="142"/>
        <v>0</v>
      </c>
      <c r="BB86" s="45">
        <f t="shared" si="143"/>
        <v>0</v>
      </c>
      <c r="BC86" s="45">
        <f t="shared" si="144"/>
        <v>0</v>
      </c>
      <c r="BD86" s="45">
        <f t="shared" si="145"/>
        <v>0</v>
      </c>
      <c r="BE86" s="45">
        <f t="shared" si="146"/>
        <v>0</v>
      </c>
      <c r="BF86" s="45">
        <f t="shared" si="147"/>
        <v>0</v>
      </c>
      <c r="BG86" s="45">
        <f t="shared" si="148"/>
        <v>0</v>
      </c>
      <c r="BH86" s="45">
        <f t="shared" si="149"/>
        <v>0</v>
      </c>
      <c r="BI86" s="45">
        <f t="shared" si="150"/>
        <v>0</v>
      </c>
      <c r="BJ86" s="45">
        <f t="shared" si="151"/>
        <v>0</v>
      </c>
      <c r="BK86" s="45"/>
      <c r="BL86" s="49">
        <v>85</v>
      </c>
      <c r="BM86">
        <f t="shared" si="206"/>
        <v>0</v>
      </c>
      <c r="BN86" s="45">
        <f t="shared" si="211"/>
        <v>0</v>
      </c>
      <c r="BO86" s="45">
        <f t="shared" si="152"/>
        <v>0</v>
      </c>
      <c r="BP86" s="45">
        <f t="shared" si="153"/>
        <v>0</v>
      </c>
      <c r="BQ86" s="45">
        <f t="shared" si="154"/>
        <v>0</v>
      </c>
      <c r="BR86" s="45">
        <f t="shared" si="155"/>
        <v>0</v>
      </c>
      <c r="BS86" s="45">
        <f t="shared" si="156"/>
        <v>0</v>
      </c>
      <c r="BT86" s="45">
        <f t="shared" si="157"/>
        <v>0</v>
      </c>
      <c r="BU86" s="45">
        <f t="shared" si="158"/>
        <v>0</v>
      </c>
      <c r="BV86" s="45">
        <f t="shared" si="159"/>
        <v>0</v>
      </c>
      <c r="BW86" s="45">
        <f t="shared" si="160"/>
        <v>0</v>
      </c>
      <c r="BX86" s="45">
        <f t="shared" si="161"/>
        <v>0</v>
      </c>
      <c r="BY86" s="45">
        <f t="shared" si="162"/>
        <v>0</v>
      </c>
      <c r="BZ86" s="45">
        <f t="shared" si="163"/>
        <v>0</v>
      </c>
      <c r="CA86" s="45">
        <f t="shared" si="164"/>
        <v>0</v>
      </c>
      <c r="CB86" s="45">
        <f t="shared" si="165"/>
        <v>0</v>
      </c>
      <c r="CC86" s="45">
        <f t="shared" si="166"/>
        <v>0</v>
      </c>
      <c r="CD86" s="45">
        <f t="shared" si="167"/>
        <v>0</v>
      </c>
      <c r="CE86" s="45">
        <f t="shared" si="168"/>
        <v>0</v>
      </c>
      <c r="CF86" s="45">
        <f t="shared" si="169"/>
        <v>0</v>
      </c>
      <c r="CG86" s="45">
        <f t="shared" si="170"/>
        <v>0</v>
      </c>
      <c r="CH86" s="45">
        <f t="shared" si="171"/>
        <v>0</v>
      </c>
      <c r="CI86" s="45">
        <f t="shared" si="172"/>
        <v>0</v>
      </c>
      <c r="CJ86" s="45">
        <f t="shared" si="173"/>
        <v>0</v>
      </c>
      <c r="CK86" s="45">
        <f t="shared" si="174"/>
        <v>0</v>
      </c>
      <c r="CL86" s="45">
        <f t="shared" si="175"/>
        <v>0</v>
      </c>
      <c r="CM86" s="45"/>
      <c r="CN86" s="274">
        <f t="shared" si="207"/>
        <v>0</v>
      </c>
      <c r="CO86" s="274">
        <v>85</v>
      </c>
      <c r="CP86" s="269">
        <f t="shared" si="208"/>
        <v>1</v>
      </c>
      <c r="CQ86" s="269">
        <f>CP86+COUNTIF($CP$2:CP86,CP86)-1</f>
        <v>85</v>
      </c>
      <c r="CR86" s="271" t="str">
        <f t="shared" si="176"/>
        <v>Grenada</v>
      </c>
      <c r="CS86" s="71">
        <f t="shared" si="209"/>
        <v>0</v>
      </c>
      <c r="CT86" s="45">
        <f t="shared" si="177"/>
        <v>0</v>
      </c>
      <c r="CU86" s="45">
        <f t="shared" si="178"/>
        <v>0</v>
      </c>
      <c r="CV86" s="45">
        <f t="shared" si="179"/>
        <v>0</v>
      </c>
      <c r="CW86" s="45">
        <f t="shared" si="180"/>
        <v>0</v>
      </c>
      <c r="CX86" s="45">
        <f t="shared" si="181"/>
        <v>0</v>
      </c>
      <c r="CY86" s="45">
        <f t="shared" si="182"/>
        <v>0</v>
      </c>
      <c r="CZ86" s="45">
        <f t="shared" si="183"/>
        <v>0</v>
      </c>
      <c r="DA86" s="45">
        <f t="shared" si="184"/>
        <v>0</v>
      </c>
      <c r="DB86" s="45">
        <f t="shared" si="185"/>
        <v>0</v>
      </c>
      <c r="DC86" s="45">
        <f t="shared" si="186"/>
        <v>0</v>
      </c>
      <c r="DD86" s="45">
        <f t="shared" si="187"/>
        <v>0</v>
      </c>
      <c r="DE86" s="45">
        <f t="shared" si="188"/>
        <v>0</v>
      </c>
      <c r="DF86" s="45">
        <f t="shared" si="189"/>
        <v>0</v>
      </c>
      <c r="DG86" s="45">
        <f t="shared" si="190"/>
        <v>0</v>
      </c>
      <c r="DH86" s="45">
        <f t="shared" si="191"/>
        <v>0</v>
      </c>
      <c r="DI86" s="45">
        <f t="shared" si="192"/>
        <v>0</v>
      </c>
      <c r="DJ86" s="45">
        <f t="shared" si="193"/>
        <v>0</v>
      </c>
      <c r="DK86" s="45">
        <f t="shared" si="194"/>
        <v>0</v>
      </c>
      <c r="DL86" s="45">
        <f t="shared" si="195"/>
        <v>0</v>
      </c>
      <c r="DM86" s="45">
        <f t="shared" si="196"/>
        <v>0</v>
      </c>
      <c r="DN86" s="45">
        <f t="shared" si="197"/>
        <v>0</v>
      </c>
      <c r="DO86" s="45">
        <f t="shared" si="198"/>
        <v>0</v>
      </c>
      <c r="DP86" s="45">
        <f t="shared" si="199"/>
        <v>0</v>
      </c>
      <c r="DQ86" s="45">
        <f t="shared" si="200"/>
        <v>0</v>
      </c>
    </row>
    <row r="87" spans="1:121">
      <c r="A87" s="269">
        <v>86</v>
      </c>
      <c r="B87" s="400">
        <f t="shared" si="201"/>
        <v>1</v>
      </c>
      <c r="C87" s="401">
        <f>B87+COUNTIF(B$2:$B87,B87)-1</f>
        <v>86</v>
      </c>
      <c r="D87" s="402" t="str">
        <f>Tables!AI87</f>
        <v>Guadaloupe</v>
      </c>
      <c r="E87" s="403">
        <f t="shared" si="202"/>
        <v>0</v>
      </c>
      <c r="F87" s="47">
        <f>SUMIFS('Portfolio Allocation'!C$10:C$109,'Portfolio Allocation'!$A$10:$A$109,'Graph Tables'!$D87)</f>
        <v>0</v>
      </c>
      <c r="G87" s="47">
        <f>SUMIFS('Portfolio Allocation'!D$10:D$109,'Portfolio Allocation'!$A$10:$A$109,'Graph Tables'!$D87)</f>
        <v>0</v>
      </c>
      <c r="H87" s="47">
        <f>SUMIFS('Portfolio Allocation'!E$10:E$109,'Portfolio Allocation'!$A$10:$A$109,'Graph Tables'!$D87)</f>
        <v>0</v>
      </c>
      <c r="I87" s="47">
        <f>SUMIFS('Portfolio Allocation'!F$10:F$109,'Portfolio Allocation'!$A$10:$A$109,'Graph Tables'!$D87)</f>
        <v>0</v>
      </c>
      <c r="J87" s="47">
        <f>SUMIFS('Portfolio Allocation'!G$10:G$109,'Portfolio Allocation'!$A$10:$A$109,'Graph Tables'!$D87)</f>
        <v>0</v>
      </c>
      <c r="K87" s="47">
        <f>SUMIFS('Portfolio Allocation'!H$10:H$109,'Portfolio Allocation'!$A$10:$A$109,'Graph Tables'!$D87)</f>
        <v>0</v>
      </c>
      <c r="L87" s="47">
        <f>SUMIFS('Portfolio Allocation'!I$10:I$109,'Portfolio Allocation'!$A$10:$A$109,'Graph Tables'!$D87)</f>
        <v>0</v>
      </c>
      <c r="M87" s="47">
        <f>SUMIFS('Portfolio Allocation'!J$10:J$109,'Portfolio Allocation'!$A$10:$A$109,'Graph Tables'!$D87)</f>
        <v>0</v>
      </c>
      <c r="N87" s="47">
        <f>SUMIFS('Portfolio Allocation'!K$10:K$109,'Portfolio Allocation'!$A$10:$A$109,'Graph Tables'!$D87)</f>
        <v>0</v>
      </c>
      <c r="O87" s="47">
        <f>SUMIFS('Portfolio Allocation'!L$10:L$109,'Portfolio Allocation'!$A$10:$A$109,'Graph Tables'!$D87)</f>
        <v>0</v>
      </c>
      <c r="P87" s="47">
        <f>SUMIFS('Portfolio Allocation'!M$10:M$109,'Portfolio Allocation'!$A$10:$A$109,'Graph Tables'!$D87)</f>
        <v>0</v>
      </c>
      <c r="Q87" s="47">
        <f>SUMIFS('Portfolio Allocation'!N$10:N$109,'Portfolio Allocation'!$A$10:$A$109,'Graph Tables'!$D87)</f>
        <v>0</v>
      </c>
      <c r="R87" s="47">
        <f>SUMIFS('Portfolio Allocation'!O$10:O$109,'Portfolio Allocation'!$A$10:$A$109,'Graph Tables'!$D87)</f>
        <v>0</v>
      </c>
      <c r="S87" s="47">
        <f>SUMIFS('Portfolio Allocation'!P$10:P$109,'Portfolio Allocation'!$A$10:$A$109,'Graph Tables'!$D87)</f>
        <v>0</v>
      </c>
      <c r="T87" s="47">
        <f>SUMIFS('Portfolio Allocation'!Q$10:Q$109,'Portfolio Allocation'!$A$10:$A$109,'Graph Tables'!$D87)</f>
        <v>0</v>
      </c>
      <c r="U87" s="47">
        <f>SUMIFS('Portfolio Allocation'!R$10:R$109,'Portfolio Allocation'!$A$10:$A$109,'Graph Tables'!$D87)</f>
        <v>0</v>
      </c>
      <c r="V87" s="47">
        <f>SUMIFS('Portfolio Allocation'!S$10:S$109,'Portfolio Allocation'!$A$10:$A$109,'Graph Tables'!$D87)</f>
        <v>0</v>
      </c>
      <c r="W87" s="47">
        <f>SUMIFS('Portfolio Allocation'!T$10:T$109,'Portfolio Allocation'!$A$10:$A$109,'Graph Tables'!$D87)</f>
        <v>0</v>
      </c>
      <c r="X87" s="47">
        <f>SUMIFS('Portfolio Allocation'!U$10:U$109,'Portfolio Allocation'!$A$10:$A$109,'Graph Tables'!$D87)</f>
        <v>0</v>
      </c>
      <c r="Y87" s="47">
        <f>SUMIFS('Portfolio Allocation'!V$10:V$109,'Portfolio Allocation'!$A$10:$A$109,'Graph Tables'!$D87)</f>
        <v>0</v>
      </c>
      <c r="Z87" s="47">
        <f>SUMIFS('Portfolio Allocation'!W$10:W$109,'Portfolio Allocation'!$A$10:$A$109,'Graph Tables'!$D87)</f>
        <v>0</v>
      </c>
      <c r="AA87" s="47">
        <f>SUMIFS('Portfolio Allocation'!X$10:X$109,'Portfolio Allocation'!$A$10:$A$109,'Graph Tables'!$D87)</f>
        <v>0</v>
      </c>
      <c r="AB87" s="47">
        <f>SUMIFS('Portfolio Allocation'!Y$10:Y$109,'Portfolio Allocation'!$A$10:$A$109,'Graph Tables'!$D87)</f>
        <v>0</v>
      </c>
      <c r="AC87" s="47">
        <f>SUMIFS('Portfolio Allocation'!Z$10:Z$109,'Portfolio Allocation'!$A$10:$A$109,'Graph Tables'!$D87)</f>
        <v>0</v>
      </c>
      <c r="AD87" s="47"/>
      <c r="AE87" s="49">
        <v>86</v>
      </c>
      <c r="AF87" t="str">
        <f t="shared" si="203"/>
        <v xml:space="preserve"> </v>
      </c>
      <c r="AG87" s="45">
        <f t="shared" si="210"/>
        <v>0</v>
      </c>
      <c r="AH87" s="47"/>
      <c r="AI87" s="269">
        <f t="shared" si="204"/>
        <v>1</v>
      </c>
      <c r="AJ87" s="269">
        <f>AI87+COUNTIF(AI$2:$AI87,AI87)-1</f>
        <v>86</v>
      </c>
      <c r="AK87" s="271" t="str">
        <f t="shared" si="127"/>
        <v>Guadaloupe</v>
      </c>
      <c r="AL87" s="71">
        <f t="shared" si="205"/>
        <v>0</v>
      </c>
      <c r="AM87" s="45">
        <f t="shared" si="128"/>
        <v>0</v>
      </c>
      <c r="AN87" s="45">
        <f t="shared" si="129"/>
        <v>0</v>
      </c>
      <c r="AO87" s="45">
        <f t="shared" si="130"/>
        <v>0</v>
      </c>
      <c r="AP87" s="45">
        <f t="shared" si="131"/>
        <v>0</v>
      </c>
      <c r="AQ87" s="45">
        <f t="shared" si="132"/>
        <v>0</v>
      </c>
      <c r="AR87" s="45">
        <f t="shared" si="133"/>
        <v>0</v>
      </c>
      <c r="AS87" s="45">
        <f t="shared" si="134"/>
        <v>0</v>
      </c>
      <c r="AT87" s="45">
        <f t="shared" si="135"/>
        <v>0</v>
      </c>
      <c r="AU87" s="45">
        <f t="shared" si="136"/>
        <v>0</v>
      </c>
      <c r="AV87" s="45">
        <f t="shared" si="137"/>
        <v>0</v>
      </c>
      <c r="AW87" s="45">
        <f t="shared" si="138"/>
        <v>0</v>
      </c>
      <c r="AX87" s="45">
        <f t="shared" si="139"/>
        <v>0</v>
      </c>
      <c r="AY87" s="45">
        <f t="shared" si="140"/>
        <v>0</v>
      </c>
      <c r="AZ87" s="45">
        <f t="shared" si="141"/>
        <v>0</v>
      </c>
      <c r="BA87" s="45">
        <f t="shared" si="142"/>
        <v>0</v>
      </c>
      <c r="BB87" s="45">
        <f t="shared" si="143"/>
        <v>0</v>
      </c>
      <c r="BC87" s="45">
        <f t="shared" si="144"/>
        <v>0</v>
      </c>
      <c r="BD87" s="45">
        <f t="shared" si="145"/>
        <v>0</v>
      </c>
      <c r="BE87" s="45">
        <f t="shared" si="146"/>
        <v>0</v>
      </c>
      <c r="BF87" s="45">
        <f t="shared" si="147"/>
        <v>0</v>
      </c>
      <c r="BG87" s="45">
        <f t="shared" si="148"/>
        <v>0</v>
      </c>
      <c r="BH87" s="45">
        <f t="shared" si="149"/>
        <v>0</v>
      </c>
      <c r="BI87" s="45">
        <f t="shared" si="150"/>
        <v>0</v>
      </c>
      <c r="BJ87" s="45">
        <f t="shared" si="151"/>
        <v>0</v>
      </c>
      <c r="BK87" s="45"/>
      <c r="BL87" s="49">
        <v>86</v>
      </c>
      <c r="BM87">
        <f t="shared" si="206"/>
        <v>0</v>
      </c>
      <c r="BN87" s="45">
        <f t="shared" si="211"/>
        <v>0</v>
      </c>
      <c r="BO87" s="45">
        <f t="shared" si="152"/>
        <v>0</v>
      </c>
      <c r="BP87" s="45">
        <f t="shared" si="153"/>
        <v>0</v>
      </c>
      <c r="BQ87" s="45">
        <f t="shared" si="154"/>
        <v>0</v>
      </c>
      <c r="BR87" s="45">
        <f t="shared" si="155"/>
        <v>0</v>
      </c>
      <c r="BS87" s="45">
        <f t="shared" si="156"/>
        <v>0</v>
      </c>
      <c r="BT87" s="45">
        <f t="shared" si="157"/>
        <v>0</v>
      </c>
      <c r="BU87" s="45">
        <f t="shared" si="158"/>
        <v>0</v>
      </c>
      <c r="BV87" s="45">
        <f t="shared" si="159"/>
        <v>0</v>
      </c>
      <c r="BW87" s="45">
        <f t="shared" si="160"/>
        <v>0</v>
      </c>
      <c r="BX87" s="45">
        <f t="shared" si="161"/>
        <v>0</v>
      </c>
      <c r="BY87" s="45">
        <f t="shared" si="162"/>
        <v>0</v>
      </c>
      <c r="BZ87" s="45">
        <f t="shared" si="163"/>
        <v>0</v>
      </c>
      <c r="CA87" s="45">
        <f t="shared" si="164"/>
        <v>0</v>
      </c>
      <c r="CB87" s="45">
        <f t="shared" si="165"/>
        <v>0</v>
      </c>
      <c r="CC87" s="45">
        <f t="shared" si="166"/>
        <v>0</v>
      </c>
      <c r="CD87" s="45">
        <f t="shared" si="167"/>
        <v>0</v>
      </c>
      <c r="CE87" s="45">
        <f t="shared" si="168"/>
        <v>0</v>
      </c>
      <c r="CF87" s="45">
        <f t="shared" si="169"/>
        <v>0</v>
      </c>
      <c r="CG87" s="45">
        <f t="shared" si="170"/>
        <v>0</v>
      </c>
      <c r="CH87" s="45">
        <f t="shared" si="171"/>
        <v>0</v>
      </c>
      <c r="CI87" s="45">
        <f t="shared" si="172"/>
        <v>0</v>
      </c>
      <c r="CJ87" s="45">
        <f t="shared" si="173"/>
        <v>0</v>
      </c>
      <c r="CK87" s="45">
        <f t="shared" si="174"/>
        <v>0</v>
      </c>
      <c r="CL87" s="45">
        <f t="shared" si="175"/>
        <v>0</v>
      </c>
      <c r="CM87" s="45"/>
      <c r="CN87" s="274">
        <f t="shared" si="207"/>
        <v>0</v>
      </c>
      <c r="CO87" s="274">
        <v>86</v>
      </c>
      <c r="CP87" s="269">
        <f t="shared" si="208"/>
        <v>1</v>
      </c>
      <c r="CQ87" s="269">
        <f>CP87+COUNTIF($CP$2:CP87,CP87)-1</f>
        <v>86</v>
      </c>
      <c r="CR87" s="271" t="str">
        <f t="shared" si="176"/>
        <v>Guadaloupe</v>
      </c>
      <c r="CS87" s="71">
        <f t="shared" si="209"/>
        <v>0</v>
      </c>
      <c r="CT87" s="45">
        <f t="shared" si="177"/>
        <v>0</v>
      </c>
      <c r="CU87" s="45">
        <f t="shared" si="178"/>
        <v>0</v>
      </c>
      <c r="CV87" s="45">
        <f t="shared" si="179"/>
        <v>0</v>
      </c>
      <c r="CW87" s="45">
        <f t="shared" si="180"/>
        <v>0</v>
      </c>
      <c r="CX87" s="45">
        <f t="shared" si="181"/>
        <v>0</v>
      </c>
      <c r="CY87" s="45">
        <f t="shared" si="182"/>
        <v>0</v>
      </c>
      <c r="CZ87" s="45">
        <f t="shared" si="183"/>
        <v>0</v>
      </c>
      <c r="DA87" s="45">
        <f t="shared" si="184"/>
        <v>0</v>
      </c>
      <c r="DB87" s="45">
        <f t="shared" si="185"/>
        <v>0</v>
      </c>
      <c r="DC87" s="45">
        <f t="shared" si="186"/>
        <v>0</v>
      </c>
      <c r="DD87" s="45">
        <f t="shared" si="187"/>
        <v>0</v>
      </c>
      <c r="DE87" s="45">
        <f t="shared" si="188"/>
        <v>0</v>
      </c>
      <c r="DF87" s="45">
        <f t="shared" si="189"/>
        <v>0</v>
      </c>
      <c r="DG87" s="45">
        <f t="shared" si="190"/>
        <v>0</v>
      </c>
      <c r="DH87" s="45">
        <f t="shared" si="191"/>
        <v>0</v>
      </c>
      <c r="DI87" s="45">
        <f t="shared" si="192"/>
        <v>0</v>
      </c>
      <c r="DJ87" s="45">
        <f t="shared" si="193"/>
        <v>0</v>
      </c>
      <c r="DK87" s="45">
        <f t="shared" si="194"/>
        <v>0</v>
      </c>
      <c r="DL87" s="45">
        <f t="shared" si="195"/>
        <v>0</v>
      </c>
      <c r="DM87" s="45">
        <f t="shared" si="196"/>
        <v>0</v>
      </c>
      <c r="DN87" s="45">
        <f t="shared" si="197"/>
        <v>0</v>
      </c>
      <c r="DO87" s="45">
        <f t="shared" si="198"/>
        <v>0</v>
      </c>
      <c r="DP87" s="45">
        <f t="shared" si="199"/>
        <v>0</v>
      </c>
      <c r="DQ87" s="45">
        <f t="shared" si="200"/>
        <v>0</v>
      </c>
    </row>
    <row r="88" spans="1:121">
      <c r="A88" s="269">
        <v>87</v>
      </c>
      <c r="B88" s="400">
        <f t="shared" si="201"/>
        <v>1</v>
      </c>
      <c r="C88" s="401">
        <f>B88+COUNTIF(B$2:$B88,B88)-1</f>
        <v>87</v>
      </c>
      <c r="D88" s="402" t="str">
        <f>Tables!AI88</f>
        <v>Guam</v>
      </c>
      <c r="E88" s="403">
        <f t="shared" si="202"/>
        <v>0</v>
      </c>
      <c r="F88" s="47">
        <f>SUMIFS('Portfolio Allocation'!C$10:C$109,'Portfolio Allocation'!$A$10:$A$109,'Graph Tables'!$D88)</f>
        <v>0</v>
      </c>
      <c r="G88" s="47">
        <f>SUMIFS('Portfolio Allocation'!D$10:D$109,'Portfolio Allocation'!$A$10:$A$109,'Graph Tables'!$D88)</f>
        <v>0</v>
      </c>
      <c r="H88" s="47">
        <f>SUMIFS('Portfolio Allocation'!E$10:E$109,'Portfolio Allocation'!$A$10:$A$109,'Graph Tables'!$D88)</f>
        <v>0</v>
      </c>
      <c r="I88" s="47">
        <f>SUMIFS('Portfolio Allocation'!F$10:F$109,'Portfolio Allocation'!$A$10:$A$109,'Graph Tables'!$D88)</f>
        <v>0</v>
      </c>
      <c r="J88" s="47">
        <f>SUMIFS('Portfolio Allocation'!G$10:G$109,'Portfolio Allocation'!$A$10:$A$109,'Graph Tables'!$D88)</f>
        <v>0</v>
      </c>
      <c r="K88" s="47">
        <f>SUMIFS('Portfolio Allocation'!H$10:H$109,'Portfolio Allocation'!$A$10:$A$109,'Graph Tables'!$D88)</f>
        <v>0</v>
      </c>
      <c r="L88" s="47">
        <f>SUMIFS('Portfolio Allocation'!I$10:I$109,'Portfolio Allocation'!$A$10:$A$109,'Graph Tables'!$D88)</f>
        <v>0</v>
      </c>
      <c r="M88" s="47">
        <f>SUMIFS('Portfolio Allocation'!J$10:J$109,'Portfolio Allocation'!$A$10:$A$109,'Graph Tables'!$D88)</f>
        <v>0</v>
      </c>
      <c r="N88" s="47">
        <f>SUMIFS('Portfolio Allocation'!K$10:K$109,'Portfolio Allocation'!$A$10:$A$109,'Graph Tables'!$D88)</f>
        <v>0</v>
      </c>
      <c r="O88" s="47">
        <f>SUMIFS('Portfolio Allocation'!L$10:L$109,'Portfolio Allocation'!$A$10:$A$109,'Graph Tables'!$D88)</f>
        <v>0</v>
      </c>
      <c r="P88" s="47">
        <f>SUMIFS('Portfolio Allocation'!M$10:M$109,'Portfolio Allocation'!$A$10:$A$109,'Graph Tables'!$D88)</f>
        <v>0</v>
      </c>
      <c r="Q88" s="47">
        <f>SUMIFS('Portfolio Allocation'!N$10:N$109,'Portfolio Allocation'!$A$10:$A$109,'Graph Tables'!$D88)</f>
        <v>0</v>
      </c>
      <c r="R88" s="47">
        <f>SUMIFS('Portfolio Allocation'!O$10:O$109,'Portfolio Allocation'!$A$10:$A$109,'Graph Tables'!$D88)</f>
        <v>0</v>
      </c>
      <c r="S88" s="47">
        <f>SUMIFS('Portfolio Allocation'!P$10:P$109,'Portfolio Allocation'!$A$10:$A$109,'Graph Tables'!$D88)</f>
        <v>0</v>
      </c>
      <c r="T88" s="47">
        <f>SUMIFS('Portfolio Allocation'!Q$10:Q$109,'Portfolio Allocation'!$A$10:$A$109,'Graph Tables'!$D88)</f>
        <v>0</v>
      </c>
      <c r="U88" s="47">
        <f>SUMIFS('Portfolio Allocation'!R$10:R$109,'Portfolio Allocation'!$A$10:$A$109,'Graph Tables'!$D88)</f>
        <v>0</v>
      </c>
      <c r="V88" s="47">
        <f>SUMIFS('Portfolio Allocation'!S$10:S$109,'Portfolio Allocation'!$A$10:$A$109,'Graph Tables'!$D88)</f>
        <v>0</v>
      </c>
      <c r="W88" s="47">
        <f>SUMIFS('Portfolio Allocation'!T$10:T$109,'Portfolio Allocation'!$A$10:$A$109,'Graph Tables'!$D88)</f>
        <v>0</v>
      </c>
      <c r="X88" s="47">
        <f>SUMIFS('Portfolio Allocation'!U$10:U$109,'Portfolio Allocation'!$A$10:$A$109,'Graph Tables'!$D88)</f>
        <v>0</v>
      </c>
      <c r="Y88" s="47">
        <f>SUMIFS('Portfolio Allocation'!V$10:V$109,'Portfolio Allocation'!$A$10:$A$109,'Graph Tables'!$D88)</f>
        <v>0</v>
      </c>
      <c r="Z88" s="47">
        <f>SUMIFS('Portfolio Allocation'!W$10:W$109,'Portfolio Allocation'!$A$10:$A$109,'Graph Tables'!$D88)</f>
        <v>0</v>
      </c>
      <c r="AA88" s="47">
        <f>SUMIFS('Portfolio Allocation'!X$10:X$109,'Portfolio Allocation'!$A$10:$A$109,'Graph Tables'!$D88)</f>
        <v>0</v>
      </c>
      <c r="AB88" s="47">
        <f>SUMIFS('Portfolio Allocation'!Y$10:Y$109,'Portfolio Allocation'!$A$10:$A$109,'Graph Tables'!$D88)</f>
        <v>0</v>
      </c>
      <c r="AC88" s="47">
        <f>SUMIFS('Portfolio Allocation'!Z$10:Z$109,'Portfolio Allocation'!$A$10:$A$109,'Graph Tables'!$D88)</f>
        <v>0</v>
      </c>
      <c r="AD88" s="47"/>
      <c r="AE88" s="49">
        <v>87</v>
      </c>
      <c r="AF88" t="str">
        <f t="shared" si="203"/>
        <v xml:space="preserve"> </v>
      </c>
      <c r="AG88" s="45">
        <f t="shared" si="210"/>
        <v>0</v>
      </c>
      <c r="AH88" s="47"/>
      <c r="AI88" s="269">
        <f t="shared" si="204"/>
        <v>1</v>
      </c>
      <c r="AJ88" s="269">
        <f>AI88+COUNTIF(AI$2:$AI88,AI88)-1</f>
        <v>87</v>
      </c>
      <c r="AK88" s="271" t="str">
        <f t="shared" si="127"/>
        <v>Guam</v>
      </c>
      <c r="AL88" s="71">
        <f t="shared" si="205"/>
        <v>0</v>
      </c>
      <c r="AM88" s="45">
        <f t="shared" si="128"/>
        <v>0</v>
      </c>
      <c r="AN88" s="45">
        <f t="shared" si="129"/>
        <v>0</v>
      </c>
      <c r="AO88" s="45">
        <f t="shared" si="130"/>
        <v>0</v>
      </c>
      <c r="AP88" s="45">
        <f t="shared" si="131"/>
        <v>0</v>
      </c>
      <c r="AQ88" s="45">
        <f t="shared" si="132"/>
        <v>0</v>
      </c>
      <c r="AR88" s="45">
        <f t="shared" si="133"/>
        <v>0</v>
      </c>
      <c r="AS88" s="45">
        <f t="shared" si="134"/>
        <v>0</v>
      </c>
      <c r="AT88" s="45">
        <f t="shared" si="135"/>
        <v>0</v>
      </c>
      <c r="AU88" s="45">
        <f t="shared" si="136"/>
        <v>0</v>
      </c>
      <c r="AV88" s="45">
        <f t="shared" si="137"/>
        <v>0</v>
      </c>
      <c r="AW88" s="45">
        <f t="shared" si="138"/>
        <v>0</v>
      </c>
      <c r="AX88" s="45">
        <f t="shared" si="139"/>
        <v>0</v>
      </c>
      <c r="AY88" s="45">
        <f t="shared" si="140"/>
        <v>0</v>
      </c>
      <c r="AZ88" s="45">
        <f t="shared" si="141"/>
        <v>0</v>
      </c>
      <c r="BA88" s="45">
        <f t="shared" si="142"/>
        <v>0</v>
      </c>
      <c r="BB88" s="45">
        <f t="shared" si="143"/>
        <v>0</v>
      </c>
      <c r="BC88" s="45">
        <f t="shared" si="144"/>
        <v>0</v>
      </c>
      <c r="BD88" s="45">
        <f t="shared" si="145"/>
        <v>0</v>
      </c>
      <c r="BE88" s="45">
        <f t="shared" si="146"/>
        <v>0</v>
      </c>
      <c r="BF88" s="45">
        <f t="shared" si="147"/>
        <v>0</v>
      </c>
      <c r="BG88" s="45">
        <f t="shared" si="148"/>
        <v>0</v>
      </c>
      <c r="BH88" s="45">
        <f t="shared" si="149"/>
        <v>0</v>
      </c>
      <c r="BI88" s="45">
        <f t="shared" si="150"/>
        <v>0</v>
      </c>
      <c r="BJ88" s="45">
        <f t="shared" si="151"/>
        <v>0</v>
      </c>
      <c r="BK88" s="45"/>
      <c r="BL88" s="49">
        <v>87</v>
      </c>
      <c r="BM88">
        <f t="shared" si="206"/>
        <v>0</v>
      </c>
      <c r="BN88" s="45">
        <f t="shared" si="211"/>
        <v>0</v>
      </c>
      <c r="BO88" s="45">
        <f t="shared" si="152"/>
        <v>0</v>
      </c>
      <c r="BP88" s="45">
        <f t="shared" si="153"/>
        <v>0</v>
      </c>
      <c r="BQ88" s="45">
        <f t="shared" si="154"/>
        <v>0</v>
      </c>
      <c r="BR88" s="45">
        <f t="shared" si="155"/>
        <v>0</v>
      </c>
      <c r="BS88" s="45">
        <f t="shared" si="156"/>
        <v>0</v>
      </c>
      <c r="BT88" s="45">
        <f t="shared" si="157"/>
        <v>0</v>
      </c>
      <c r="BU88" s="45">
        <f t="shared" si="158"/>
        <v>0</v>
      </c>
      <c r="BV88" s="45">
        <f t="shared" si="159"/>
        <v>0</v>
      </c>
      <c r="BW88" s="45">
        <f t="shared" si="160"/>
        <v>0</v>
      </c>
      <c r="BX88" s="45">
        <f t="shared" si="161"/>
        <v>0</v>
      </c>
      <c r="BY88" s="45">
        <f t="shared" si="162"/>
        <v>0</v>
      </c>
      <c r="BZ88" s="45">
        <f t="shared" si="163"/>
        <v>0</v>
      </c>
      <c r="CA88" s="45">
        <f t="shared" si="164"/>
        <v>0</v>
      </c>
      <c r="CB88" s="45">
        <f t="shared" si="165"/>
        <v>0</v>
      </c>
      <c r="CC88" s="45">
        <f t="shared" si="166"/>
        <v>0</v>
      </c>
      <c r="CD88" s="45">
        <f t="shared" si="167"/>
        <v>0</v>
      </c>
      <c r="CE88" s="45">
        <f t="shared" si="168"/>
        <v>0</v>
      </c>
      <c r="CF88" s="45">
        <f t="shared" si="169"/>
        <v>0</v>
      </c>
      <c r="CG88" s="45">
        <f t="shared" si="170"/>
        <v>0</v>
      </c>
      <c r="CH88" s="45">
        <f t="shared" si="171"/>
        <v>0</v>
      </c>
      <c r="CI88" s="45">
        <f t="shared" si="172"/>
        <v>0</v>
      </c>
      <c r="CJ88" s="45">
        <f t="shared" si="173"/>
        <v>0</v>
      </c>
      <c r="CK88" s="45">
        <f t="shared" si="174"/>
        <v>0</v>
      </c>
      <c r="CL88" s="45">
        <f t="shared" si="175"/>
        <v>0</v>
      </c>
      <c r="CM88" s="45"/>
      <c r="CN88" s="274">
        <f t="shared" si="207"/>
        <v>0</v>
      </c>
      <c r="CO88" s="274">
        <v>87</v>
      </c>
      <c r="CP88" s="269">
        <f t="shared" si="208"/>
        <v>1</v>
      </c>
      <c r="CQ88" s="269">
        <f>CP88+COUNTIF($CP$2:CP88,CP88)-1</f>
        <v>87</v>
      </c>
      <c r="CR88" s="271" t="str">
        <f t="shared" si="176"/>
        <v>Guam</v>
      </c>
      <c r="CS88" s="71">
        <f t="shared" si="209"/>
        <v>0</v>
      </c>
      <c r="CT88" s="45">
        <f t="shared" si="177"/>
        <v>0</v>
      </c>
      <c r="CU88" s="45">
        <f t="shared" si="178"/>
        <v>0</v>
      </c>
      <c r="CV88" s="45">
        <f t="shared" si="179"/>
        <v>0</v>
      </c>
      <c r="CW88" s="45">
        <f t="shared" si="180"/>
        <v>0</v>
      </c>
      <c r="CX88" s="45">
        <f t="shared" si="181"/>
        <v>0</v>
      </c>
      <c r="CY88" s="45">
        <f t="shared" si="182"/>
        <v>0</v>
      </c>
      <c r="CZ88" s="45">
        <f t="shared" si="183"/>
        <v>0</v>
      </c>
      <c r="DA88" s="45">
        <f t="shared" si="184"/>
        <v>0</v>
      </c>
      <c r="DB88" s="45">
        <f t="shared" si="185"/>
        <v>0</v>
      </c>
      <c r="DC88" s="45">
        <f t="shared" si="186"/>
        <v>0</v>
      </c>
      <c r="DD88" s="45">
        <f t="shared" si="187"/>
        <v>0</v>
      </c>
      <c r="DE88" s="45">
        <f t="shared" si="188"/>
        <v>0</v>
      </c>
      <c r="DF88" s="45">
        <f t="shared" si="189"/>
        <v>0</v>
      </c>
      <c r="DG88" s="45">
        <f t="shared" si="190"/>
        <v>0</v>
      </c>
      <c r="DH88" s="45">
        <f t="shared" si="191"/>
        <v>0</v>
      </c>
      <c r="DI88" s="45">
        <f t="shared" si="192"/>
        <v>0</v>
      </c>
      <c r="DJ88" s="45">
        <f t="shared" si="193"/>
        <v>0</v>
      </c>
      <c r="DK88" s="45">
        <f t="shared" si="194"/>
        <v>0</v>
      </c>
      <c r="DL88" s="45">
        <f t="shared" si="195"/>
        <v>0</v>
      </c>
      <c r="DM88" s="45">
        <f t="shared" si="196"/>
        <v>0</v>
      </c>
      <c r="DN88" s="45">
        <f t="shared" si="197"/>
        <v>0</v>
      </c>
      <c r="DO88" s="45">
        <f t="shared" si="198"/>
        <v>0</v>
      </c>
      <c r="DP88" s="45">
        <f t="shared" si="199"/>
        <v>0</v>
      </c>
      <c r="DQ88" s="45">
        <f t="shared" si="200"/>
        <v>0</v>
      </c>
    </row>
    <row r="89" spans="1:121">
      <c r="A89" s="269">
        <v>88</v>
      </c>
      <c r="B89" s="400">
        <f t="shared" si="201"/>
        <v>1</v>
      </c>
      <c r="C89" s="401">
        <f>B89+COUNTIF(B$2:$B89,B89)-1</f>
        <v>88</v>
      </c>
      <c r="D89" s="402" t="str">
        <f>Tables!AI89</f>
        <v>Guatemala</v>
      </c>
      <c r="E89" s="403">
        <f t="shared" si="202"/>
        <v>0</v>
      </c>
      <c r="F89" s="47">
        <f>SUMIFS('Portfolio Allocation'!C$10:C$109,'Portfolio Allocation'!$A$10:$A$109,'Graph Tables'!$D89)</f>
        <v>0</v>
      </c>
      <c r="G89" s="47">
        <f>SUMIFS('Portfolio Allocation'!D$10:D$109,'Portfolio Allocation'!$A$10:$A$109,'Graph Tables'!$D89)</f>
        <v>0</v>
      </c>
      <c r="H89" s="47">
        <f>SUMIFS('Portfolio Allocation'!E$10:E$109,'Portfolio Allocation'!$A$10:$A$109,'Graph Tables'!$D89)</f>
        <v>0</v>
      </c>
      <c r="I89" s="47">
        <f>SUMIFS('Portfolio Allocation'!F$10:F$109,'Portfolio Allocation'!$A$10:$A$109,'Graph Tables'!$D89)</f>
        <v>0</v>
      </c>
      <c r="J89" s="47">
        <f>SUMIFS('Portfolio Allocation'!G$10:G$109,'Portfolio Allocation'!$A$10:$A$109,'Graph Tables'!$D89)</f>
        <v>0</v>
      </c>
      <c r="K89" s="47">
        <f>SUMIFS('Portfolio Allocation'!H$10:H$109,'Portfolio Allocation'!$A$10:$A$109,'Graph Tables'!$D89)</f>
        <v>0</v>
      </c>
      <c r="L89" s="47">
        <f>SUMIFS('Portfolio Allocation'!I$10:I$109,'Portfolio Allocation'!$A$10:$A$109,'Graph Tables'!$D89)</f>
        <v>0</v>
      </c>
      <c r="M89" s="47">
        <f>SUMIFS('Portfolio Allocation'!J$10:J$109,'Portfolio Allocation'!$A$10:$A$109,'Graph Tables'!$D89)</f>
        <v>0</v>
      </c>
      <c r="N89" s="47">
        <f>SUMIFS('Portfolio Allocation'!K$10:K$109,'Portfolio Allocation'!$A$10:$A$109,'Graph Tables'!$D89)</f>
        <v>0</v>
      </c>
      <c r="O89" s="47">
        <f>SUMIFS('Portfolio Allocation'!L$10:L$109,'Portfolio Allocation'!$A$10:$A$109,'Graph Tables'!$D89)</f>
        <v>0</v>
      </c>
      <c r="P89" s="47">
        <f>SUMIFS('Portfolio Allocation'!M$10:M$109,'Portfolio Allocation'!$A$10:$A$109,'Graph Tables'!$D89)</f>
        <v>0</v>
      </c>
      <c r="Q89" s="47">
        <f>SUMIFS('Portfolio Allocation'!N$10:N$109,'Portfolio Allocation'!$A$10:$A$109,'Graph Tables'!$D89)</f>
        <v>0</v>
      </c>
      <c r="R89" s="47">
        <f>SUMIFS('Portfolio Allocation'!O$10:O$109,'Portfolio Allocation'!$A$10:$A$109,'Graph Tables'!$D89)</f>
        <v>0</v>
      </c>
      <c r="S89" s="47">
        <f>SUMIFS('Portfolio Allocation'!P$10:P$109,'Portfolio Allocation'!$A$10:$A$109,'Graph Tables'!$D89)</f>
        <v>0</v>
      </c>
      <c r="T89" s="47">
        <f>SUMIFS('Portfolio Allocation'!Q$10:Q$109,'Portfolio Allocation'!$A$10:$A$109,'Graph Tables'!$D89)</f>
        <v>0</v>
      </c>
      <c r="U89" s="47">
        <f>SUMIFS('Portfolio Allocation'!R$10:R$109,'Portfolio Allocation'!$A$10:$A$109,'Graph Tables'!$D89)</f>
        <v>0</v>
      </c>
      <c r="V89" s="47">
        <f>SUMIFS('Portfolio Allocation'!S$10:S$109,'Portfolio Allocation'!$A$10:$A$109,'Graph Tables'!$D89)</f>
        <v>0</v>
      </c>
      <c r="W89" s="47">
        <f>SUMIFS('Portfolio Allocation'!T$10:T$109,'Portfolio Allocation'!$A$10:$A$109,'Graph Tables'!$D89)</f>
        <v>0</v>
      </c>
      <c r="X89" s="47">
        <f>SUMIFS('Portfolio Allocation'!U$10:U$109,'Portfolio Allocation'!$A$10:$A$109,'Graph Tables'!$D89)</f>
        <v>0</v>
      </c>
      <c r="Y89" s="47">
        <f>SUMIFS('Portfolio Allocation'!V$10:V$109,'Portfolio Allocation'!$A$10:$A$109,'Graph Tables'!$D89)</f>
        <v>0</v>
      </c>
      <c r="Z89" s="47">
        <f>SUMIFS('Portfolio Allocation'!W$10:W$109,'Portfolio Allocation'!$A$10:$A$109,'Graph Tables'!$D89)</f>
        <v>0</v>
      </c>
      <c r="AA89" s="47">
        <f>SUMIFS('Portfolio Allocation'!X$10:X$109,'Portfolio Allocation'!$A$10:$A$109,'Graph Tables'!$D89)</f>
        <v>0</v>
      </c>
      <c r="AB89" s="47">
        <f>SUMIFS('Portfolio Allocation'!Y$10:Y$109,'Portfolio Allocation'!$A$10:$A$109,'Graph Tables'!$D89)</f>
        <v>0</v>
      </c>
      <c r="AC89" s="47">
        <f>SUMIFS('Portfolio Allocation'!Z$10:Z$109,'Portfolio Allocation'!$A$10:$A$109,'Graph Tables'!$D89)</f>
        <v>0</v>
      </c>
      <c r="AD89" s="47"/>
      <c r="AE89" s="49">
        <v>88</v>
      </c>
      <c r="AF89" t="str">
        <f t="shared" si="203"/>
        <v xml:space="preserve"> </v>
      </c>
      <c r="AG89" s="45">
        <f t="shared" si="210"/>
        <v>0</v>
      </c>
      <c r="AH89" s="47"/>
      <c r="AI89" s="269">
        <f t="shared" si="204"/>
        <v>1</v>
      </c>
      <c r="AJ89" s="269">
        <f>AI89+COUNTIF(AI$2:$AI89,AI89)-1</f>
        <v>88</v>
      </c>
      <c r="AK89" s="271" t="str">
        <f t="shared" si="127"/>
        <v>Guatemala</v>
      </c>
      <c r="AL89" s="71">
        <f t="shared" si="205"/>
        <v>0</v>
      </c>
      <c r="AM89" s="45">
        <f t="shared" si="128"/>
        <v>0</v>
      </c>
      <c r="AN89" s="45">
        <f t="shared" si="129"/>
        <v>0</v>
      </c>
      <c r="AO89" s="45">
        <f t="shared" si="130"/>
        <v>0</v>
      </c>
      <c r="AP89" s="45">
        <f t="shared" si="131"/>
        <v>0</v>
      </c>
      <c r="AQ89" s="45">
        <f t="shared" si="132"/>
        <v>0</v>
      </c>
      <c r="AR89" s="45">
        <f t="shared" si="133"/>
        <v>0</v>
      </c>
      <c r="AS89" s="45">
        <f t="shared" si="134"/>
        <v>0</v>
      </c>
      <c r="AT89" s="45">
        <f t="shared" si="135"/>
        <v>0</v>
      </c>
      <c r="AU89" s="45">
        <f t="shared" si="136"/>
        <v>0</v>
      </c>
      <c r="AV89" s="45">
        <f t="shared" si="137"/>
        <v>0</v>
      </c>
      <c r="AW89" s="45">
        <f t="shared" si="138"/>
        <v>0</v>
      </c>
      <c r="AX89" s="45">
        <f t="shared" si="139"/>
        <v>0</v>
      </c>
      <c r="AY89" s="45">
        <f t="shared" si="140"/>
        <v>0</v>
      </c>
      <c r="AZ89" s="45">
        <f t="shared" si="141"/>
        <v>0</v>
      </c>
      <c r="BA89" s="45">
        <f t="shared" si="142"/>
        <v>0</v>
      </c>
      <c r="BB89" s="45">
        <f t="shared" si="143"/>
        <v>0</v>
      </c>
      <c r="BC89" s="45">
        <f t="shared" si="144"/>
        <v>0</v>
      </c>
      <c r="BD89" s="45">
        <f t="shared" si="145"/>
        <v>0</v>
      </c>
      <c r="BE89" s="45">
        <f t="shared" si="146"/>
        <v>0</v>
      </c>
      <c r="BF89" s="45">
        <f t="shared" si="147"/>
        <v>0</v>
      </c>
      <c r="BG89" s="45">
        <f t="shared" si="148"/>
        <v>0</v>
      </c>
      <c r="BH89" s="45">
        <f t="shared" si="149"/>
        <v>0</v>
      </c>
      <c r="BI89" s="45">
        <f t="shared" si="150"/>
        <v>0</v>
      </c>
      <c r="BJ89" s="45">
        <f t="shared" si="151"/>
        <v>0</v>
      </c>
      <c r="BK89" s="45"/>
      <c r="BL89" s="49">
        <v>88</v>
      </c>
      <c r="BM89">
        <f t="shared" si="206"/>
        <v>0</v>
      </c>
      <c r="BN89" s="45">
        <f t="shared" si="211"/>
        <v>0</v>
      </c>
      <c r="BO89" s="45">
        <f t="shared" si="152"/>
        <v>0</v>
      </c>
      <c r="BP89" s="45">
        <f t="shared" si="153"/>
        <v>0</v>
      </c>
      <c r="BQ89" s="45">
        <f t="shared" si="154"/>
        <v>0</v>
      </c>
      <c r="BR89" s="45">
        <f t="shared" si="155"/>
        <v>0</v>
      </c>
      <c r="BS89" s="45">
        <f t="shared" si="156"/>
        <v>0</v>
      </c>
      <c r="BT89" s="45">
        <f t="shared" si="157"/>
        <v>0</v>
      </c>
      <c r="BU89" s="45">
        <f t="shared" si="158"/>
        <v>0</v>
      </c>
      <c r="BV89" s="45">
        <f t="shared" si="159"/>
        <v>0</v>
      </c>
      <c r="BW89" s="45">
        <f t="shared" si="160"/>
        <v>0</v>
      </c>
      <c r="BX89" s="45">
        <f t="shared" si="161"/>
        <v>0</v>
      </c>
      <c r="BY89" s="45">
        <f t="shared" si="162"/>
        <v>0</v>
      </c>
      <c r="BZ89" s="45">
        <f t="shared" si="163"/>
        <v>0</v>
      </c>
      <c r="CA89" s="45">
        <f t="shared" si="164"/>
        <v>0</v>
      </c>
      <c r="CB89" s="45">
        <f t="shared" si="165"/>
        <v>0</v>
      </c>
      <c r="CC89" s="45">
        <f t="shared" si="166"/>
        <v>0</v>
      </c>
      <c r="CD89" s="45">
        <f t="shared" si="167"/>
        <v>0</v>
      </c>
      <c r="CE89" s="45">
        <f t="shared" si="168"/>
        <v>0</v>
      </c>
      <c r="CF89" s="45">
        <f t="shared" si="169"/>
        <v>0</v>
      </c>
      <c r="CG89" s="45">
        <f t="shared" si="170"/>
        <v>0</v>
      </c>
      <c r="CH89" s="45">
        <f t="shared" si="171"/>
        <v>0</v>
      </c>
      <c r="CI89" s="45">
        <f t="shared" si="172"/>
        <v>0</v>
      </c>
      <c r="CJ89" s="45">
        <f t="shared" si="173"/>
        <v>0</v>
      </c>
      <c r="CK89" s="45">
        <f t="shared" si="174"/>
        <v>0</v>
      </c>
      <c r="CL89" s="45">
        <f t="shared" si="175"/>
        <v>0</v>
      </c>
      <c r="CM89" s="45"/>
      <c r="CN89" s="274">
        <f t="shared" si="207"/>
        <v>0</v>
      </c>
      <c r="CO89" s="274">
        <v>88</v>
      </c>
      <c r="CP89" s="269">
        <f t="shared" si="208"/>
        <v>1</v>
      </c>
      <c r="CQ89" s="269">
        <f>CP89+COUNTIF($CP$2:CP89,CP89)-1</f>
        <v>88</v>
      </c>
      <c r="CR89" s="271" t="str">
        <f t="shared" si="176"/>
        <v>Guatemala</v>
      </c>
      <c r="CS89" s="71">
        <f t="shared" si="209"/>
        <v>0</v>
      </c>
      <c r="CT89" s="45">
        <f t="shared" si="177"/>
        <v>0</v>
      </c>
      <c r="CU89" s="45">
        <f t="shared" si="178"/>
        <v>0</v>
      </c>
      <c r="CV89" s="45">
        <f t="shared" si="179"/>
        <v>0</v>
      </c>
      <c r="CW89" s="45">
        <f t="shared" si="180"/>
        <v>0</v>
      </c>
      <c r="CX89" s="45">
        <f t="shared" si="181"/>
        <v>0</v>
      </c>
      <c r="CY89" s="45">
        <f t="shared" si="182"/>
        <v>0</v>
      </c>
      <c r="CZ89" s="45">
        <f t="shared" si="183"/>
        <v>0</v>
      </c>
      <c r="DA89" s="45">
        <f t="shared" si="184"/>
        <v>0</v>
      </c>
      <c r="DB89" s="45">
        <f t="shared" si="185"/>
        <v>0</v>
      </c>
      <c r="DC89" s="45">
        <f t="shared" si="186"/>
        <v>0</v>
      </c>
      <c r="DD89" s="45">
        <f t="shared" si="187"/>
        <v>0</v>
      </c>
      <c r="DE89" s="45">
        <f t="shared" si="188"/>
        <v>0</v>
      </c>
      <c r="DF89" s="45">
        <f t="shared" si="189"/>
        <v>0</v>
      </c>
      <c r="DG89" s="45">
        <f t="shared" si="190"/>
        <v>0</v>
      </c>
      <c r="DH89" s="45">
        <f t="shared" si="191"/>
        <v>0</v>
      </c>
      <c r="DI89" s="45">
        <f t="shared" si="192"/>
        <v>0</v>
      </c>
      <c r="DJ89" s="45">
        <f t="shared" si="193"/>
        <v>0</v>
      </c>
      <c r="DK89" s="45">
        <f t="shared" si="194"/>
        <v>0</v>
      </c>
      <c r="DL89" s="45">
        <f t="shared" si="195"/>
        <v>0</v>
      </c>
      <c r="DM89" s="45">
        <f t="shared" si="196"/>
        <v>0</v>
      </c>
      <c r="DN89" s="45">
        <f t="shared" si="197"/>
        <v>0</v>
      </c>
      <c r="DO89" s="45">
        <f t="shared" si="198"/>
        <v>0</v>
      </c>
      <c r="DP89" s="45">
        <f t="shared" si="199"/>
        <v>0</v>
      </c>
      <c r="DQ89" s="45">
        <f t="shared" si="200"/>
        <v>0</v>
      </c>
    </row>
    <row r="90" spans="1:121">
      <c r="A90" s="269">
        <v>89</v>
      </c>
      <c r="B90" s="400">
        <f t="shared" si="201"/>
        <v>1</v>
      </c>
      <c r="C90" s="401">
        <f>B90+COUNTIF(B$2:$B90,B90)-1</f>
        <v>89</v>
      </c>
      <c r="D90" s="402" t="str">
        <f>Tables!AI90</f>
        <v>Guernsey</v>
      </c>
      <c r="E90" s="403">
        <f t="shared" si="202"/>
        <v>0</v>
      </c>
      <c r="F90" s="47">
        <f>SUMIFS('Portfolio Allocation'!C$10:C$109,'Portfolio Allocation'!$A$10:$A$109,'Graph Tables'!$D90)</f>
        <v>0</v>
      </c>
      <c r="G90" s="47">
        <f>SUMIFS('Portfolio Allocation'!D$10:D$109,'Portfolio Allocation'!$A$10:$A$109,'Graph Tables'!$D90)</f>
        <v>0</v>
      </c>
      <c r="H90" s="47">
        <f>SUMIFS('Portfolio Allocation'!E$10:E$109,'Portfolio Allocation'!$A$10:$A$109,'Graph Tables'!$D90)</f>
        <v>0</v>
      </c>
      <c r="I90" s="47">
        <f>SUMIFS('Portfolio Allocation'!F$10:F$109,'Portfolio Allocation'!$A$10:$A$109,'Graph Tables'!$D90)</f>
        <v>0</v>
      </c>
      <c r="J90" s="47">
        <f>SUMIFS('Portfolio Allocation'!G$10:G$109,'Portfolio Allocation'!$A$10:$A$109,'Graph Tables'!$D90)</f>
        <v>0</v>
      </c>
      <c r="K90" s="47">
        <f>SUMIFS('Portfolio Allocation'!H$10:H$109,'Portfolio Allocation'!$A$10:$A$109,'Graph Tables'!$D90)</f>
        <v>0</v>
      </c>
      <c r="L90" s="47">
        <f>SUMIFS('Portfolio Allocation'!I$10:I$109,'Portfolio Allocation'!$A$10:$A$109,'Graph Tables'!$D90)</f>
        <v>0</v>
      </c>
      <c r="M90" s="47">
        <f>SUMIFS('Portfolio Allocation'!J$10:J$109,'Portfolio Allocation'!$A$10:$A$109,'Graph Tables'!$D90)</f>
        <v>0</v>
      </c>
      <c r="N90" s="47">
        <f>SUMIFS('Portfolio Allocation'!K$10:K$109,'Portfolio Allocation'!$A$10:$A$109,'Graph Tables'!$D90)</f>
        <v>0</v>
      </c>
      <c r="O90" s="47">
        <f>SUMIFS('Portfolio Allocation'!L$10:L$109,'Portfolio Allocation'!$A$10:$A$109,'Graph Tables'!$D90)</f>
        <v>0</v>
      </c>
      <c r="P90" s="47">
        <f>SUMIFS('Portfolio Allocation'!M$10:M$109,'Portfolio Allocation'!$A$10:$A$109,'Graph Tables'!$D90)</f>
        <v>0</v>
      </c>
      <c r="Q90" s="47">
        <f>SUMIFS('Portfolio Allocation'!N$10:N$109,'Portfolio Allocation'!$A$10:$A$109,'Graph Tables'!$D90)</f>
        <v>0</v>
      </c>
      <c r="R90" s="47">
        <f>SUMIFS('Portfolio Allocation'!O$10:O$109,'Portfolio Allocation'!$A$10:$A$109,'Graph Tables'!$D90)</f>
        <v>0</v>
      </c>
      <c r="S90" s="47">
        <f>SUMIFS('Portfolio Allocation'!P$10:P$109,'Portfolio Allocation'!$A$10:$A$109,'Graph Tables'!$D90)</f>
        <v>0</v>
      </c>
      <c r="T90" s="47">
        <f>SUMIFS('Portfolio Allocation'!Q$10:Q$109,'Portfolio Allocation'!$A$10:$A$109,'Graph Tables'!$D90)</f>
        <v>0</v>
      </c>
      <c r="U90" s="47">
        <f>SUMIFS('Portfolio Allocation'!R$10:R$109,'Portfolio Allocation'!$A$10:$A$109,'Graph Tables'!$D90)</f>
        <v>0</v>
      </c>
      <c r="V90" s="47">
        <f>SUMIFS('Portfolio Allocation'!S$10:S$109,'Portfolio Allocation'!$A$10:$A$109,'Graph Tables'!$D90)</f>
        <v>0</v>
      </c>
      <c r="W90" s="47">
        <f>SUMIFS('Portfolio Allocation'!T$10:T$109,'Portfolio Allocation'!$A$10:$A$109,'Graph Tables'!$D90)</f>
        <v>0</v>
      </c>
      <c r="X90" s="47">
        <f>SUMIFS('Portfolio Allocation'!U$10:U$109,'Portfolio Allocation'!$A$10:$A$109,'Graph Tables'!$D90)</f>
        <v>0</v>
      </c>
      <c r="Y90" s="47">
        <f>SUMIFS('Portfolio Allocation'!V$10:V$109,'Portfolio Allocation'!$A$10:$A$109,'Graph Tables'!$D90)</f>
        <v>0</v>
      </c>
      <c r="Z90" s="47">
        <f>SUMIFS('Portfolio Allocation'!W$10:W$109,'Portfolio Allocation'!$A$10:$A$109,'Graph Tables'!$D90)</f>
        <v>0</v>
      </c>
      <c r="AA90" s="47">
        <f>SUMIFS('Portfolio Allocation'!X$10:X$109,'Portfolio Allocation'!$A$10:$A$109,'Graph Tables'!$D90)</f>
        <v>0</v>
      </c>
      <c r="AB90" s="47">
        <f>SUMIFS('Portfolio Allocation'!Y$10:Y$109,'Portfolio Allocation'!$A$10:$A$109,'Graph Tables'!$D90)</f>
        <v>0</v>
      </c>
      <c r="AC90" s="47">
        <f>SUMIFS('Portfolio Allocation'!Z$10:Z$109,'Portfolio Allocation'!$A$10:$A$109,'Graph Tables'!$D90)</f>
        <v>0</v>
      </c>
      <c r="AD90" s="47"/>
      <c r="AE90" s="49">
        <v>89</v>
      </c>
      <c r="AF90" t="str">
        <f t="shared" si="203"/>
        <v xml:space="preserve"> </v>
      </c>
      <c r="AG90" s="45">
        <f t="shared" si="210"/>
        <v>0</v>
      </c>
      <c r="AH90" s="47"/>
      <c r="AI90" s="269">
        <f t="shared" si="204"/>
        <v>1</v>
      </c>
      <c r="AJ90" s="269">
        <f>AI90+COUNTIF(AI$2:$AI90,AI90)-1</f>
        <v>89</v>
      </c>
      <c r="AK90" s="271" t="str">
        <f t="shared" si="127"/>
        <v>Guernsey</v>
      </c>
      <c r="AL90" s="71">
        <f t="shared" si="205"/>
        <v>0</v>
      </c>
      <c r="AM90" s="45">
        <f t="shared" si="128"/>
        <v>0</v>
      </c>
      <c r="AN90" s="45">
        <f t="shared" si="129"/>
        <v>0</v>
      </c>
      <c r="AO90" s="45">
        <f t="shared" si="130"/>
        <v>0</v>
      </c>
      <c r="AP90" s="45">
        <f t="shared" si="131"/>
        <v>0</v>
      </c>
      <c r="AQ90" s="45">
        <f t="shared" si="132"/>
        <v>0</v>
      </c>
      <c r="AR90" s="45">
        <f t="shared" si="133"/>
        <v>0</v>
      </c>
      <c r="AS90" s="45">
        <f t="shared" si="134"/>
        <v>0</v>
      </c>
      <c r="AT90" s="45">
        <f t="shared" si="135"/>
        <v>0</v>
      </c>
      <c r="AU90" s="45">
        <f t="shared" si="136"/>
        <v>0</v>
      </c>
      <c r="AV90" s="45">
        <f t="shared" si="137"/>
        <v>0</v>
      </c>
      <c r="AW90" s="45">
        <f t="shared" si="138"/>
        <v>0</v>
      </c>
      <c r="AX90" s="45">
        <f t="shared" si="139"/>
        <v>0</v>
      </c>
      <c r="AY90" s="45">
        <f t="shared" si="140"/>
        <v>0</v>
      </c>
      <c r="AZ90" s="45">
        <f t="shared" si="141"/>
        <v>0</v>
      </c>
      <c r="BA90" s="45">
        <f t="shared" si="142"/>
        <v>0</v>
      </c>
      <c r="BB90" s="45">
        <f t="shared" si="143"/>
        <v>0</v>
      </c>
      <c r="BC90" s="45">
        <f t="shared" si="144"/>
        <v>0</v>
      </c>
      <c r="BD90" s="45">
        <f t="shared" si="145"/>
        <v>0</v>
      </c>
      <c r="BE90" s="45">
        <f t="shared" si="146"/>
        <v>0</v>
      </c>
      <c r="BF90" s="45">
        <f t="shared" si="147"/>
        <v>0</v>
      </c>
      <c r="BG90" s="45">
        <f t="shared" si="148"/>
        <v>0</v>
      </c>
      <c r="BH90" s="45">
        <f t="shared" si="149"/>
        <v>0</v>
      </c>
      <c r="BI90" s="45">
        <f t="shared" si="150"/>
        <v>0</v>
      </c>
      <c r="BJ90" s="45">
        <f t="shared" si="151"/>
        <v>0</v>
      </c>
      <c r="BK90" s="45"/>
      <c r="BL90" s="49">
        <v>89</v>
      </c>
      <c r="BM90">
        <f t="shared" si="206"/>
        <v>0</v>
      </c>
      <c r="BN90" s="45">
        <f t="shared" si="211"/>
        <v>0</v>
      </c>
      <c r="BO90" s="45">
        <f t="shared" si="152"/>
        <v>0</v>
      </c>
      <c r="BP90" s="45">
        <f t="shared" si="153"/>
        <v>0</v>
      </c>
      <c r="BQ90" s="45">
        <f t="shared" si="154"/>
        <v>0</v>
      </c>
      <c r="BR90" s="45">
        <f t="shared" si="155"/>
        <v>0</v>
      </c>
      <c r="BS90" s="45">
        <f t="shared" si="156"/>
        <v>0</v>
      </c>
      <c r="BT90" s="45">
        <f t="shared" si="157"/>
        <v>0</v>
      </c>
      <c r="BU90" s="45">
        <f t="shared" si="158"/>
        <v>0</v>
      </c>
      <c r="BV90" s="45">
        <f t="shared" si="159"/>
        <v>0</v>
      </c>
      <c r="BW90" s="45">
        <f t="shared" si="160"/>
        <v>0</v>
      </c>
      <c r="BX90" s="45">
        <f t="shared" si="161"/>
        <v>0</v>
      </c>
      <c r="BY90" s="45">
        <f t="shared" si="162"/>
        <v>0</v>
      </c>
      <c r="BZ90" s="45">
        <f t="shared" si="163"/>
        <v>0</v>
      </c>
      <c r="CA90" s="45">
        <f t="shared" si="164"/>
        <v>0</v>
      </c>
      <c r="CB90" s="45">
        <f t="shared" si="165"/>
        <v>0</v>
      </c>
      <c r="CC90" s="45">
        <f t="shared" si="166"/>
        <v>0</v>
      </c>
      <c r="CD90" s="45">
        <f t="shared" si="167"/>
        <v>0</v>
      </c>
      <c r="CE90" s="45">
        <f t="shared" si="168"/>
        <v>0</v>
      </c>
      <c r="CF90" s="45">
        <f t="shared" si="169"/>
        <v>0</v>
      </c>
      <c r="CG90" s="45">
        <f t="shared" si="170"/>
        <v>0</v>
      </c>
      <c r="CH90" s="45">
        <f t="shared" si="171"/>
        <v>0</v>
      </c>
      <c r="CI90" s="45">
        <f t="shared" si="172"/>
        <v>0</v>
      </c>
      <c r="CJ90" s="45">
        <f t="shared" si="173"/>
        <v>0</v>
      </c>
      <c r="CK90" s="45">
        <f t="shared" si="174"/>
        <v>0</v>
      </c>
      <c r="CL90" s="45">
        <f t="shared" si="175"/>
        <v>0</v>
      </c>
      <c r="CM90" s="45"/>
      <c r="CN90" s="274">
        <f t="shared" si="207"/>
        <v>0</v>
      </c>
      <c r="CO90" s="274">
        <v>89</v>
      </c>
      <c r="CP90" s="269">
        <f t="shared" si="208"/>
        <v>1</v>
      </c>
      <c r="CQ90" s="269">
        <f>CP90+COUNTIF($CP$2:CP90,CP90)-1</f>
        <v>89</v>
      </c>
      <c r="CR90" s="271" t="str">
        <f t="shared" si="176"/>
        <v>Guernsey</v>
      </c>
      <c r="CS90" s="71">
        <f t="shared" si="209"/>
        <v>0</v>
      </c>
      <c r="CT90" s="45">
        <f t="shared" si="177"/>
        <v>0</v>
      </c>
      <c r="CU90" s="45">
        <f t="shared" si="178"/>
        <v>0</v>
      </c>
      <c r="CV90" s="45">
        <f t="shared" si="179"/>
        <v>0</v>
      </c>
      <c r="CW90" s="45">
        <f t="shared" si="180"/>
        <v>0</v>
      </c>
      <c r="CX90" s="45">
        <f t="shared" si="181"/>
        <v>0</v>
      </c>
      <c r="CY90" s="45">
        <f t="shared" si="182"/>
        <v>0</v>
      </c>
      <c r="CZ90" s="45">
        <f t="shared" si="183"/>
        <v>0</v>
      </c>
      <c r="DA90" s="45">
        <f t="shared" si="184"/>
        <v>0</v>
      </c>
      <c r="DB90" s="45">
        <f t="shared" si="185"/>
        <v>0</v>
      </c>
      <c r="DC90" s="45">
        <f t="shared" si="186"/>
        <v>0</v>
      </c>
      <c r="DD90" s="45">
        <f t="shared" si="187"/>
        <v>0</v>
      </c>
      <c r="DE90" s="45">
        <f t="shared" si="188"/>
        <v>0</v>
      </c>
      <c r="DF90" s="45">
        <f t="shared" si="189"/>
        <v>0</v>
      </c>
      <c r="DG90" s="45">
        <f t="shared" si="190"/>
        <v>0</v>
      </c>
      <c r="DH90" s="45">
        <f t="shared" si="191"/>
        <v>0</v>
      </c>
      <c r="DI90" s="45">
        <f t="shared" si="192"/>
        <v>0</v>
      </c>
      <c r="DJ90" s="45">
        <f t="shared" si="193"/>
        <v>0</v>
      </c>
      <c r="DK90" s="45">
        <f t="shared" si="194"/>
        <v>0</v>
      </c>
      <c r="DL90" s="45">
        <f t="shared" si="195"/>
        <v>0</v>
      </c>
      <c r="DM90" s="45">
        <f t="shared" si="196"/>
        <v>0</v>
      </c>
      <c r="DN90" s="45">
        <f t="shared" si="197"/>
        <v>0</v>
      </c>
      <c r="DO90" s="45">
        <f t="shared" si="198"/>
        <v>0</v>
      </c>
      <c r="DP90" s="45">
        <f t="shared" si="199"/>
        <v>0</v>
      </c>
      <c r="DQ90" s="45">
        <f t="shared" si="200"/>
        <v>0</v>
      </c>
    </row>
    <row r="91" spans="1:121">
      <c r="A91" s="269">
        <v>90</v>
      </c>
      <c r="B91" s="400">
        <f t="shared" si="201"/>
        <v>1</v>
      </c>
      <c r="C91" s="401">
        <f>B91+COUNTIF(B$2:$B91,B91)-1</f>
        <v>90</v>
      </c>
      <c r="D91" s="402" t="str">
        <f>Tables!AI91</f>
        <v>Guinea</v>
      </c>
      <c r="E91" s="403">
        <f t="shared" si="202"/>
        <v>0</v>
      </c>
      <c r="F91" s="47">
        <f>SUMIFS('Portfolio Allocation'!C$10:C$109,'Portfolio Allocation'!$A$10:$A$109,'Graph Tables'!$D91)</f>
        <v>0</v>
      </c>
      <c r="G91" s="47">
        <f>SUMIFS('Portfolio Allocation'!D$10:D$109,'Portfolio Allocation'!$A$10:$A$109,'Graph Tables'!$D91)</f>
        <v>0</v>
      </c>
      <c r="H91" s="47">
        <f>SUMIFS('Portfolio Allocation'!E$10:E$109,'Portfolio Allocation'!$A$10:$A$109,'Graph Tables'!$D91)</f>
        <v>0</v>
      </c>
      <c r="I91" s="47">
        <f>SUMIFS('Portfolio Allocation'!F$10:F$109,'Portfolio Allocation'!$A$10:$A$109,'Graph Tables'!$D91)</f>
        <v>0</v>
      </c>
      <c r="J91" s="47">
        <f>SUMIFS('Portfolio Allocation'!G$10:G$109,'Portfolio Allocation'!$A$10:$A$109,'Graph Tables'!$D91)</f>
        <v>0</v>
      </c>
      <c r="K91" s="47">
        <f>SUMIFS('Portfolio Allocation'!H$10:H$109,'Portfolio Allocation'!$A$10:$A$109,'Graph Tables'!$D91)</f>
        <v>0</v>
      </c>
      <c r="L91" s="47">
        <f>SUMIFS('Portfolio Allocation'!I$10:I$109,'Portfolio Allocation'!$A$10:$A$109,'Graph Tables'!$D91)</f>
        <v>0</v>
      </c>
      <c r="M91" s="47">
        <f>SUMIFS('Portfolio Allocation'!J$10:J$109,'Portfolio Allocation'!$A$10:$A$109,'Graph Tables'!$D91)</f>
        <v>0</v>
      </c>
      <c r="N91" s="47">
        <f>SUMIFS('Portfolio Allocation'!K$10:K$109,'Portfolio Allocation'!$A$10:$A$109,'Graph Tables'!$D91)</f>
        <v>0</v>
      </c>
      <c r="O91" s="47">
        <f>SUMIFS('Portfolio Allocation'!L$10:L$109,'Portfolio Allocation'!$A$10:$A$109,'Graph Tables'!$D91)</f>
        <v>0</v>
      </c>
      <c r="P91" s="47">
        <f>SUMIFS('Portfolio Allocation'!M$10:M$109,'Portfolio Allocation'!$A$10:$A$109,'Graph Tables'!$D91)</f>
        <v>0</v>
      </c>
      <c r="Q91" s="47">
        <f>SUMIFS('Portfolio Allocation'!N$10:N$109,'Portfolio Allocation'!$A$10:$A$109,'Graph Tables'!$D91)</f>
        <v>0</v>
      </c>
      <c r="R91" s="47">
        <f>SUMIFS('Portfolio Allocation'!O$10:O$109,'Portfolio Allocation'!$A$10:$A$109,'Graph Tables'!$D91)</f>
        <v>0</v>
      </c>
      <c r="S91" s="47">
        <f>SUMIFS('Portfolio Allocation'!P$10:P$109,'Portfolio Allocation'!$A$10:$A$109,'Graph Tables'!$D91)</f>
        <v>0</v>
      </c>
      <c r="T91" s="47">
        <f>SUMIFS('Portfolio Allocation'!Q$10:Q$109,'Portfolio Allocation'!$A$10:$A$109,'Graph Tables'!$D91)</f>
        <v>0</v>
      </c>
      <c r="U91" s="47">
        <f>SUMIFS('Portfolio Allocation'!R$10:R$109,'Portfolio Allocation'!$A$10:$A$109,'Graph Tables'!$D91)</f>
        <v>0</v>
      </c>
      <c r="V91" s="47">
        <f>SUMIFS('Portfolio Allocation'!S$10:S$109,'Portfolio Allocation'!$A$10:$A$109,'Graph Tables'!$D91)</f>
        <v>0</v>
      </c>
      <c r="W91" s="47">
        <f>SUMIFS('Portfolio Allocation'!T$10:T$109,'Portfolio Allocation'!$A$10:$A$109,'Graph Tables'!$D91)</f>
        <v>0</v>
      </c>
      <c r="X91" s="47">
        <f>SUMIFS('Portfolio Allocation'!U$10:U$109,'Portfolio Allocation'!$A$10:$A$109,'Graph Tables'!$D91)</f>
        <v>0</v>
      </c>
      <c r="Y91" s="47">
        <f>SUMIFS('Portfolio Allocation'!V$10:V$109,'Portfolio Allocation'!$A$10:$A$109,'Graph Tables'!$D91)</f>
        <v>0</v>
      </c>
      <c r="Z91" s="47">
        <f>SUMIFS('Portfolio Allocation'!W$10:W$109,'Portfolio Allocation'!$A$10:$A$109,'Graph Tables'!$D91)</f>
        <v>0</v>
      </c>
      <c r="AA91" s="47">
        <f>SUMIFS('Portfolio Allocation'!X$10:X$109,'Portfolio Allocation'!$A$10:$A$109,'Graph Tables'!$D91)</f>
        <v>0</v>
      </c>
      <c r="AB91" s="47">
        <f>SUMIFS('Portfolio Allocation'!Y$10:Y$109,'Portfolio Allocation'!$A$10:$A$109,'Graph Tables'!$D91)</f>
        <v>0</v>
      </c>
      <c r="AC91" s="47">
        <f>SUMIFS('Portfolio Allocation'!Z$10:Z$109,'Portfolio Allocation'!$A$10:$A$109,'Graph Tables'!$D91)</f>
        <v>0</v>
      </c>
      <c r="AD91" s="47"/>
      <c r="AE91" s="49">
        <v>90</v>
      </c>
      <c r="AF91" t="str">
        <f t="shared" si="203"/>
        <v xml:space="preserve"> </v>
      </c>
      <c r="AG91" s="45">
        <f t="shared" si="210"/>
        <v>0</v>
      </c>
      <c r="AH91" s="47"/>
      <c r="AI91" s="269">
        <f t="shared" si="204"/>
        <v>1</v>
      </c>
      <c r="AJ91" s="269">
        <f>AI91+COUNTIF(AI$2:$AI91,AI91)-1</f>
        <v>90</v>
      </c>
      <c r="AK91" s="271" t="str">
        <f t="shared" si="127"/>
        <v>Guinea</v>
      </c>
      <c r="AL91" s="71">
        <f t="shared" si="205"/>
        <v>0</v>
      </c>
      <c r="AM91" s="45">
        <f t="shared" si="128"/>
        <v>0</v>
      </c>
      <c r="AN91" s="45">
        <f t="shared" si="129"/>
        <v>0</v>
      </c>
      <c r="AO91" s="45">
        <f t="shared" si="130"/>
        <v>0</v>
      </c>
      <c r="AP91" s="45">
        <f t="shared" si="131"/>
        <v>0</v>
      </c>
      <c r="AQ91" s="45">
        <f t="shared" si="132"/>
        <v>0</v>
      </c>
      <c r="AR91" s="45">
        <f t="shared" si="133"/>
        <v>0</v>
      </c>
      <c r="AS91" s="45">
        <f t="shared" si="134"/>
        <v>0</v>
      </c>
      <c r="AT91" s="45">
        <f t="shared" si="135"/>
        <v>0</v>
      </c>
      <c r="AU91" s="45">
        <f t="shared" si="136"/>
        <v>0</v>
      </c>
      <c r="AV91" s="45">
        <f t="shared" si="137"/>
        <v>0</v>
      </c>
      <c r="AW91" s="45">
        <f t="shared" si="138"/>
        <v>0</v>
      </c>
      <c r="AX91" s="45">
        <f t="shared" si="139"/>
        <v>0</v>
      </c>
      <c r="AY91" s="45">
        <f t="shared" si="140"/>
        <v>0</v>
      </c>
      <c r="AZ91" s="45">
        <f t="shared" si="141"/>
        <v>0</v>
      </c>
      <c r="BA91" s="45">
        <f t="shared" si="142"/>
        <v>0</v>
      </c>
      <c r="BB91" s="45">
        <f t="shared" si="143"/>
        <v>0</v>
      </c>
      <c r="BC91" s="45">
        <f t="shared" si="144"/>
        <v>0</v>
      </c>
      <c r="BD91" s="45">
        <f t="shared" si="145"/>
        <v>0</v>
      </c>
      <c r="BE91" s="45">
        <f t="shared" si="146"/>
        <v>0</v>
      </c>
      <c r="BF91" s="45">
        <f t="shared" si="147"/>
        <v>0</v>
      </c>
      <c r="BG91" s="45">
        <f t="shared" si="148"/>
        <v>0</v>
      </c>
      <c r="BH91" s="45">
        <f t="shared" si="149"/>
        <v>0</v>
      </c>
      <c r="BI91" s="45">
        <f t="shared" si="150"/>
        <v>0</v>
      </c>
      <c r="BJ91" s="45">
        <f t="shared" si="151"/>
        <v>0</v>
      </c>
      <c r="BK91" s="45"/>
      <c r="BL91" s="49">
        <v>90</v>
      </c>
      <c r="BM91">
        <f t="shared" si="206"/>
        <v>0</v>
      </c>
      <c r="BN91" s="45">
        <f t="shared" si="211"/>
        <v>0</v>
      </c>
      <c r="BO91" s="45">
        <f t="shared" si="152"/>
        <v>0</v>
      </c>
      <c r="BP91" s="45">
        <f t="shared" si="153"/>
        <v>0</v>
      </c>
      <c r="BQ91" s="45">
        <f t="shared" si="154"/>
        <v>0</v>
      </c>
      <c r="BR91" s="45">
        <f t="shared" si="155"/>
        <v>0</v>
      </c>
      <c r="BS91" s="45">
        <f t="shared" si="156"/>
        <v>0</v>
      </c>
      <c r="BT91" s="45">
        <f t="shared" si="157"/>
        <v>0</v>
      </c>
      <c r="BU91" s="45">
        <f t="shared" si="158"/>
        <v>0</v>
      </c>
      <c r="BV91" s="45">
        <f t="shared" si="159"/>
        <v>0</v>
      </c>
      <c r="BW91" s="45">
        <f t="shared" si="160"/>
        <v>0</v>
      </c>
      <c r="BX91" s="45">
        <f t="shared" si="161"/>
        <v>0</v>
      </c>
      <c r="BY91" s="45">
        <f t="shared" si="162"/>
        <v>0</v>
      </c>
      <c r="BZ91" s="45">
        <f t="shared" si="163"/>
        <v>0</v>
      </c>
      <c r="CA91" s="45">
        <f t="shared" si="164"/>
        <v>0</v>
      </c>
      <c r="CB91" s="45">
        <f t="shared" si="165"/>
        <v>0</v>
      </c>
      <c r="CC91" s="45">
        <f t="shared" si="166"/>
        <v>0</v>
      </c>
      <c r="CD91" s="45">
        <f t="shared" si="167"/>
        <v>0</v>
      </c>
      <c r="CE91" s="45">
        <f t="shared" si="168"/>
        <v>0</v>
      </c>
      <c r="CF91" s="45">
        <f t="shared" si="169"/>
        <v>0</v>
      </c>
      <c r="CG91" s="45">
        <f t="shared" si="170"/>
        <v>0</v>
      </c>
      <c r="CH91" s="45">
        <f t="shared" si="171"/>
        <v>0</v>
      </c>
      <c r="CI91" s="45">
        <f t="shared" si="172"/>
        <v>0</v>
      </c>
      <c r="CJ91" s="45">
        <f t="shared" si="173"/>
        <v>0</v>
      </c>
      <c r="CK91" s="45">
        <f t="shared" si="174"/>
        <v>0</v>
      </c>
      <c r="CL91" s="45">
        <f t="shared" si="175"/>
        <v>0</v>
      </c>
      <c r="CM91" s="45"/>
      <c r="CN91" s="274">
        <f t="shared" si="207"/>
        <v>0</v>
      </c>
      <c r="CO91" s="274">
        <v>90</v>
      </c>
      <c r="CP91" s="269">
        <f t="shared" si="208"/>
        <v>1</v>
      </c>
      <c r="CQ91" s="269">
        <f>CP91+COUNTIF($CP$2:CP91,CP91)-1</f>
        <v>90</v>
      </c>
      <c r="CR91" s="271" t="str">
        <f t="shared" si="176"/>
        <v>Guinea</v>
      </c>
      <c r="CS91" s="71">
        <f t="shared" si="209"/>
        <v>0</v>
      </c>
      <c r="CT91" s="45">
        <f t="shared" si="177"/>
        <v>0</v>
      </c>
      <c r="CU91" s="45">
        <f t="shared" si="178"/>
        <v>0</v>
      </c>
      <c r="CV91" s="45">
        <f t="shared" si="179"/>
        <v>0</v>
      </c>
      <c r="CW91" s="45">
        <f t="shared" si="180"/>
        <v>0</v>
      </c>
      <c r="CX91" s="45">
        <f t="shared" si="181"/>
        <v>0</v>
      </c>
      <c r="CY91" s="45">
        <f t="shared" si="182"/>
        <v>0</v>
      </c>
      <c r="CZ91" s="45">
        <f t="shared" si="183"/>
        <v>0</v>
      </c>
      <c r="DA91" s="45">
        <f t="shared" si="184"/>
        <v>0</v>
      </c>
      <c r="DB91" s="45">
        <f t="shared" si="185"/>
        <v>0</v>
      </c>
      <c r="DC91" s="45">
        <f t="shared" si="186"/>
        <v>0</v>
      </c>
      <c r="DD91" s="45">
        <f t="shared" si="187"/>
        <v>0</v>
      </c>
      <c r="DE91" s="45">
        <f t="shared" si="188"/>
        <v>0</v>
      </c>
      <c r="DF91" s="45">
        <f t="shared" si="189"/>
        <v>0</v>
      </c>
      <c r="DG91" s="45">
        <f t="shared" si="190"/>
        <v>0</v>
      </c>
      <c r="DH91" s="45">
        <f t="shared" si="191"/>
        <v>0</v>
      </c>
      <c r="DI91" s="45">
        <f t="shared" si="192"/>
        <v>0</v>
      </c>
      <c r="DJ91" s="45">
        <f t="shared" si="193"/>
        <v>0</v>
      </c>
      <c r="DK91" s="45">
        <f t="shared" si="194"/>
        <v>0</v>
      </c>
      <c r="DL91" s="45">
        <f t="shared" si="195"/>
        <v>0</v>
      </c>
      <c r="DM91" s="45">
        <f t="shared" si="196"/>
        <v>0</v>
      </c>
      <c r="DN91" s="45">
        <f t="shared" si="197"/>
        <v>0</v>
      </c>
      <c r="DO91" s="45">
        <f t="shared" si="198"/>
        <v>0</v>
      </c>
      <c r="DP91" s="45">
        <f t="shared" si="199"/>
        <v>0</v>
      </c>
      <c r="DQ91" s="45">
        <f t="shared" si="200"/>
        <v>0</v>
      </c>
    </row>
    <row r="92" spans="1:121">
      <c r="A92" s="269">
        <v>91</v>
      </c>
      <c r="B92" s="400">
        <f t="shared" si="201"/>
        <v>1</v>
      </c>
      <c r="C92" s="401">
        <f>B92+COUNTIF(B$2:$B92,B92)-1</f>
        <v>91</v>
      </c>
      <c r="D92" s="402" t="str">
        <f>Tables!AI92</f>
        <v>Guinea-Bissau</v>
      </c>
      <c r="E92" s="403">
        <f t="shared" si="202"/>
        <v>0</v>
      </c>
      <c r="F92" s="47">
        <f>SUMIFS('Portfolio Allocation'!C$10:C$109,'Portfolio Allocation'!$A$10:$A$109,'Graph Tables'!$D92)</f>
        <v>0</v>
      </c>
      <c r="G92" s="47">
        <f>SUMIFS('Portfolio Allocation'!D$10:D$109,'Portfolio Allocation'!$A$10:$A$109,'Graph Tables'!$D92)</f>
        <v>0</v>
      </c>
      <c r="H92" s="47">
        <f>SUMIFS('Portfolio Allocation'!E$10:E$109,'Portfolio Allocation'!$A$10:$A$109,'Graph Tables'!$D92)</f>
        <v>0</v>
      </c>
      <c r="I92" s="47">
        <f>SUMIFS('Portfolio Allocation'!F$10:F$109,'Portfolio Allocation'!$A$10:$A$109,'Graph Tables'!$D92)</f>
        <v>0</v>
      </c>
      <c r="J92" s="47">
        <f>SUMIFS('Portfolio Allocation'!G$10:G$109,'Portfolio Allocation'!$A$10:$A$109,'Graph Tables'!$D92)</f>
        <v>0</v>
      </c>
      <c r="K92" s="47">
        <f>SUMIFS('Portfolio Allocation'!H$10:H$109,'Portfolio Allocation'!$A$10:$A$109,'Graph Tables'!$D92)</f>
        <v>0</v>
      </c>
      <c r="L92" s="47">
        <f>SUMIFS('Portfolio Allocation'!I$10:I$109,'Portfolio Allocation'!$A$10:$A$109,'Graph Tables'!$D92)</f>
        <v>0</v>
      </c>
      <c r="M92" s="47">
        <f>SUMIFS('Portfolio Allocation'!J$10:J$109,'Portfolio Allocation'!$A$10:$A$109,'Graph Tables'!$D92)</f>
        <v>0</v>
      </c>
      <c r="N92" s="47">
        <f>SUMIFS('Portfolio Allocation'!K$10:K$109,'Portfolio Allocation'!$A$10:$A$109,'Graph Tables'!$D92)</f>
        <v>0</v>
      </c>
      <c r="O92" s="47">
        <f>SUMIFS('Portfolio Allocation'!L$10:L$109,'Portfolio Allocation'!$A$10:$A$109,'Graph Tables'!$D92)</f>
        <v>0</v>
      </c>
      <c r="P92" s="47">
        <f>SUMIFS('Portfolio Allocation'!M$10:M$109,'Portfolio Allocation'!$A$10:$A$109,'Graph Tables'!$D92)</f>
        <v>0</v>
      </c>
      <c r="Q92" s="47">
        <f>SUMIFS('Portfolio Allocation'!N$10:N$109,'Portfolio Allocation'!$A$10:$A$109,'Graph Tables'!$D92)</f>
        <v>0</v>
      </c>
      <c r="R92" s="47">
        <f>SUMIFS('Portfolio Allocation'!O$10:O$109,'Portfolio Allocation'!$A$10:$A$109,'Graph Tables'!$D92)</f>
        <v>0</v>
      </c>
      <c r="S92" s="47">
        <f>SUMIFS('Portfolio Allocation'!P$10:P$109,'Portfolio Allocation'!$A$10:$A$109,'Graph Tables'!$D92)</f>
        <v>0</v>
      </c>
      <c r="T92" s="47">
        <f>SUMIFS('Portfolio Allocation'!Q$10:Q$109,'Portfolio Allocation'!$A$10:$A$109,'Graph Tables'!$D92)</f>
        <v>0</v>
      </c>
      <c r="U92" s="47">
        <f>SUMIFS('Portfolio Allocation'!R$10:R$109,'Portfolio Allocation'!$A$10:$A$109,'Graph Tables'!$D92)</f>
        <v>0</v>
      </c>
      <c r="V92" s="47">
        <f>SUMIFS('Portfolio Allocation'!S$10:S$109,'Portfolio Allocation'!$A$10:$A$109,'Graph Tables'!$D92)</f>
        <v>0</v>
      </c>
      <c r="W92" s="47">
        <f>SUMIFS('Portfolio Allocation'!T$10:T$109,'Portfolio Allocation'!$A$10:$A$109,'Graph Tables'!$D92)</f>
        <v>0</v>
      </c>
      <c r="X92" s="47">
        <f>SUMIFS('Portfolio Allocation'!U$10:U$109,'Portfolio Allocation'!$A$10:$A$109,'Graph Tables'!$D92)</f>
        <v>0</v>
      </c>
      <c r="Y92" s="47">
        <f>SUMIFS('Portfolio Allocation'!V$10:V$109,'Portfolio Allocation'!$A$10:$A$109,'Graph Tables'!$D92)</f>
        <v>0</v>
      </c>
      <c r="Z92" s="47">
        <f>SUMIFS('Portfolio Allocation'!W$10:W$109,'Portfolio Allocation'!$A$10:$A$109,'Graph Tables'!$D92)</f>
        <v>0</v>
      </c>
      <c r="AA92" s="47">
        <f>SUMIFS('Portfolio Allocation'!X$10:X$109,'Portfolio Allocation'!$A$10:$A$109,'Graph Tables'!$D92)</f>
        <v>0</v>
      </c>
      <c r="AB92" s="47">
        <f>SUMIFS('Portfolio Allocation'!Y$10:Y$109,'Portfolio Allocation'!$A$10:$A$109,'Graph Tables'!$D92)</f>
        <v>0</v>
      </c>
      <c r="AC92" s="47">
        <f>SUMIFS('Portfolio Allocation'!Z$10:Z$109,'Portfolio Allocation'!$A$10:$A$109,'Graph Tables'!$D92)</f>
        <v>0</v>
      </c>
      <c r="AD92" s="47"/>
      <c r="AE92" s="49">
        <v>91</v>
      </c>
      <c r="AF92" t="str">
        <f t="shared" si="203"/>
        <v xml:space="preserve"> </v>
      </c>
      <c r="AG92" s="45">
        <f t="shared" si="210"/>
        <v>0</v>
      </c>
      <c r="AH92" s="47"/>
      <c r="AI92" s="269">
        <f t="shared" si="204"/>
        <v>1</v>
      </c>
      <c r="AJ92" s="269">
        <f>AI92+COUNTIF(AI$2:$AI92,AI92)-1</f>
        <v>91</v>
      </c>
      <c r="AK92" s="271" t="str">
        <f t="shared" si="127"/>
        <v>Guinea-Bissau</v>
      </c>
      <c r="AL92" s="71">
        <f t="shared" si="205"/>
        <v>0</v>
      </c>
      <c r="AM92" s="45">
        <f t="shared" si="128"/>
        <v>0</v>
      </c>
      <c r="AN92" s="45">
        <f t="shared" si="129"/>
        <v>0</v>
      </c>
      <c r="AO92" s="45">
        <f t="shared" si="130"/>
        <v>0</v>
      </c>
      <c r="AP92" s="45">
        <f t="shared" si="131"/>
        <v>0</v>
      </c>
      <c r="AQ92" s="45">
        <f t="shared" si="132"/>
        <v>0</v>
      </c>
      <c r="AR92" s="45">
        <f t="shared" si="133"/>
        <v>0</v>
      </c>
      <c r="AS92" s="45">
        <f t="shared" si="134"/>
        <v>0</v>
      </c>
      <c r="AT92" s="45">
        <f t="shared" si="135"/>
        <v>0</v>
      </c>
      <c r="AU92" s="45">
        <f t="shared" si="136"/>
        <v>0</v>
      </c>
      <c r="AV92" s="45">
        <f t="shared" si="137"/>
        <v>0</v>
      </c>
      <c r="AW92" s="45">
        <f t="shared" si="138"/>
        <v>0</v>
      </c>
      <c r="AX92" s="45">
        <f t="shared" si="139"/>
        <v>0</v>
      </c>
      <c r="AY92" s="45">
        <f t="shared" si="140"/>
        <v>0</v>
      </c>
      <c r="AZ92" s="45">
        <f t="shared" si="141"/>
        <v>0</v>
      </c>
      <c r="BA92" s="45">
        <f t="shared" si="142"/>
        <v>0</v>
      </c>
      <c r="BB92" s="45">
        <f t="shared" si="143"/>
        <v>0</v>
      </c>
      <c r="BC92" s="45">
        <f t="shared" si="144"/>
        <v>0</v>
      </c>
      <c r="BD92" s="45">
        <f t="shared" si="145"/>
        <v>0</v>
      </c>
      <c r="BE92" s="45">
        <f t="shared" si="146"/>
        <v>0</v>
      </c>
      <c r="BF92" s="45">
        <f t="shared" si="147"/>
        <v>0</v>
      </c>
      <c r="BG92" s="45">
        <f t="shared" si="148"/>
        <v>0</v>
      </c>
      <c r="BH92" s="45">
        <f t="shared" si="149"/>
        <v>0</v>
      </c>
      <c r="BI92" s="45">
        <f t="shared" si="150"/>
        <v>0</v>
      </c>
      <c r="BJ92" s="45">
        <f t="shared" si="151"/>
        <v>0</v>
      </c>
      <c r="BK92" s="45"/>
      <c r="BL92" s="49">
        <v>91</v>
      </c>
      <c r="BM92">
        <f t="shared" si="206"/>
        <v>0</v>
      </c>
      <c r="BN92" s="45">
        <f t="shared" si="211"/>
        <v>0</v>
      </c>
      <c r="BO92" s="45">
        <f t="shared" si="152"/>
        <v>0</v>
      </c>
      <c r="BP92" s="45">
        <f t="shared" si="153"/>
        <v>0</v>
      </c>
      <c r="BQ92" s="45">
        <f t="shared" si="154"/>
        <v>0</v>
      </c>
      <c r="BR92" s="45">
        <f t="shared" si="155"/>
        <v>0</v>
      </c>
      <c r="BS92" s="45">
        <f t="shared" si="156"/>
        <v>0</v>
      </c>
      <c r="BT92" s="45">
        <f t="shared" si="157"/>
        <v>0</v>
      </c>
      <c r="BU92" s="45">
        <f t="shared" si="158"/>
        <v>0</v>
      </c>
      <c r="BV92" s="45">
        <f t="shared" si="159"/>
        <v>0</v>
      </c>
      <c r="BW92" s="45">
        <f t="shared" si="160"/>
        <v>0</v>
      </c>
      <c r="BX92" s="45">
        <f t="shared" si="161"/>
        <v>0</v>
      </c>
      <c r="BY92" s="45">
        <f t="shared" si="162"/>
        <v>0</v>
      </c>
      <c r="BZ92" s="45">
        <f t="shared" si="163"/>
        <v>0</v>
      </c>
      <c r="CA92" s="45">
        <f t="shared" si="164"/>
        <v>0</v>
      </c>
      <c r="CB92" s="45">
        <f t="shared" si="165"/>
        <v>0</v>
      </c>
      <c r="CC92" s="45">
        <f t="shared" si="166"/>
        <v>0</v>
      </c>
      <c r="CD92" s="45">
        <f t="shared" si="167"/>
        <v>0</v>
      </c>
      <c r="CE92" s="45">
        <f t="shared" si="168"/>
        <v>0</v>
      </c>
      <c r="CF92" s="45">
        <f t="shared" si="169"/>
        <v>0</v>
      </c>
      <c r="CG92" s="45">
        <f t="shared" si="170"/>
        <v>0</v>
      </c>
      <c r="CH92" s="45">
        <f t="shared" si="171"/>
        <v>0</v>
      </c>
      <c r="CI92" s="45">
        <f t="shared" si="172"/>
        <v>0</v>
      </c>
      <c r="CJ92" s="45">
        <f t="shared" si="173"/>
        <v>0</v>
      </c>
      <c r="CK92" s="45">
        <f t="shared" si="174"/>
        <v>0</v>
      </c>
      <c r="CL92" s="45">
        <f t="shared" si="175"/>
        <v>0</v>
      </c>
      <c r="CM92" s="45"/>
      <c r="CN92" s="274">
        <f t="shared" si="207"/>
        <v>0</v>
      </c>
      <c r="CO92" s="274">
        <v>91</v>
      </c>
      <c r="CP92" s="269">
        <f t="shared" si="208"/>
        <v>1</v>
      </c>
      <c r="CQ92" s="269">
        <f>CP92+COUNTIF($CP$2:CP92,CP92)-1</f>
        <v>91</v>
      </c>
      <c r="CR92" s="271" t="str">
        <f t="shared" si="176"/>
        <v>Guinea-Bissau</v>
      </c>
      <c r="CS92" s="71">
        <f t="shared" si="209"/>
        <v>0</v>
      </c>
      <c r="CT92" s="45">
        <f t="shared" si="177"/>
        <v>0</v>
      </c>
      <c r="CU92" s="45">
        <f t="shared" si="178"/>
        <v>0</v>
      </c>
      <c r="CV92" s="45">
        <f t="shared" si="179"/>
        <v>0</v>
      </c>
      <c r="CW92" s="45">
        <f t="shared" si="180"/>
        <v>0</v>
      </c>
      <c r="CX92" s="45">
        <f t="shared" si="181"/>
        <v>0</v>
      </c>
      <c r="CY92" s="45">
        <f t="shared" si="182"/>
        <v>0</v>
      </c>
      <c r="CZ92" s="45">
        <f t="shared" si="183"/>
        <v>0</v>
      </c>
      <c r="DA92" s="45">
        <f t="shared" si="184"/>
        <v>0</v>
      </c>
      <c r="DB92" s="45">
        <f t="shared" si="185"/>
        <v>0</v>
      </c>
      <c r="DC92" s="45">
        <f t="shared" si="186"/>
        <v>0</v>
      </c>
      <c r="DD92" s="45">
        <f t="shared" si="187"/>
        <v>0</v>
      </c>
      <c r="DE92" s="45">
        <f t="shared" si="188"/>
        <v>0</v>
      </c>
      <c r="DF92" s="45">
        <f t="shared" si="189"/>
        <v>0</v>
      </c>
      <c r="DG92" s="45">
        <f t="shared" si="190"/>
        <v>0</v>
      </c>
      <c r="DH92" s="45">
        <f t="shared" si="191"/>
        <v>0</v>
      </c>
      <c r="DI92" s="45">
        <f t="shared" si="192"/>
        <v>0</v>
      </c>
      <c r="DJ92" s="45">
        <f t="shared" si="193"/>
        <v>0</v>
      </c>
      <c r="DK92" s="45">
        <f t="shared" si="194"/>
        <v>0</v>
      </c>
      <c r="DL92" s="45">
        <f t="shared" si="195"/>
        <v>0</v>
      </c>
      <c r="DM92" s="45">
        <f t="shared" si="196"/>
        <v>0</v>
      </c>
      <c r="DN92" s="45">
        <f t="shared" si="197"/>
        <v>0</v>
      </c>
      <c r="DO92" s="45">
        <f t="shared" si="198"/>
        <v>0</v>
      </c>
      <c r="DP92" s="45">
        <f t="shared" si="199"/>
        <v>0</v>
      </c>
      <c r="DQ92" s="45">
        <f t="shared" si="200"/>
        <v>0</v>
      </c>
    </row>
    <row r="93" spans="1:121">
      <c r="A93" s="269">
        <v>92</v>
      </c>
      <c r="B93" s="400">
        <f t="shared" si="201"/>
        <v>1</v>
      </c>
      <c r="C93" s="401">
        <f>B93+COUNTIF(B$2:$B93,B93)-1</f>
        <v>92</v>
      </c>
      <c r="D93" s="402" t="str">
        <f>Tables!AI93</f>
        <v>Guyana</v>
      </c>
      <c r="E93" s="403">
        <f t="shared" si="202"/>
        <v>0</v>
      </c>
      <c r="F93" s="47">
        <f>SUMIFS('Portfolio Allocation'!C$10:C$109,'Portfolio Allocation'!$A$10:$A$109,'Graph Tables'!$D93)</f>
        <v>0</v>
      </c>
      <c r="G93" s="47">
        <f>SUMIFS('Portfolio Allocation'!D$10:D$109,'Portfolio Allocation'!$A$10:$A$109,'Graph Tables'!$D93)</f>
        <v>0</v>
      </c>
      <c r="H93" s="47">
        <f>SUMIFS('Portfolio Allocation'!E$10:E$109,'Portfolio Allocation'!$A$10:$A$109,'Graph Tables'!$D93)</f>
        <v>0</v>
      </c>
      <c r="I93" s="47">
        <f>SUMIFS('Portfolio Allocation'!F$10:F$109,'Portfolio Allocation'!$A$10:$A$109,'Graph Tables'!$D93)</f>
        <v>0</v>
      </c>
      <c r="J93" s="47">
        <f>SUMIFS('Portfolio Allocation'!G$10:G$109,'Portfolio Allocation'!$A$10:$A$109,'Graph Tables'!$D93)</f>
        <v>0</v>
      </c>
      <c r="K93" s="47">
        <f>SUMIFS('Portfolio Allocation'!H$10:H$109,'Portfolio Allocation'!$A$10:$A$109,'Graph Tables'!$D93)</f>
        <v>0</v>
      </c>
      <c r="L93" s="47">
        <f>SUMIFS('Portfolio Allocation'!I$10:I$109,'Portfolio Allocation'!$A$10:$A$109,'Graph Tables'!$D93)</f>
        <v>0</v>
      </c>
      <c r="M93" s="47">
        <f>SUMIFS('Portfolio Allocation'!J$10:J$109,'Portfolio Allocation'!$A$10:$A$109,'Graph Tables'!$D93)</f>
        <v>0</v>
      </c>
      <c r="N93" s="47">
        <f>SUMIFS('Portfolio Allocation'!K$10:K$109,'Portfolio Allocation'!$A$10:$A$109,'Graph Tables'!$D93)</f>
        <v>0</v>
      </c>
      <c r="O93" s="47">
        <f>SUMIFS('Portfolio Allocation'!L$10:L$109,'Portfolio Allocation'!$A$10:$A$109,'Graph Tables'!$D93)</f>
        <v>0</v>
      </c>
      <c r="P93" s="47">
        <f>SUMIFS('Portfolio Allocation'!M$10:M$109,'Portfolio Allocation'!$A$10:$A$109,'Graph Tables'!$D93)</f>
        <v>0</v>
      </c>
      <c r="Q93" s="47">
        <f>SUMIFS('Portfolio Allocation'!N$10:N$109,'Portfolio Allocation'!$A$10:$A$109,'Graph Tables'!$D93)</f>
        <v>0</v>
      </c>
      <c r="R93" s="47">
        <f>SUMIFS('Portfolio Allocation'!O$10:O$109,'Portfolio Allocation'!$A$10:$A$109,'Graph Tables'!$D93)</f>
        <v>0</v>
      </c>
      <c r="S93" s="47">
        <f>SUMIFS('Portfolio Allocation'!P$10:P$109,'Portfolio Allocation'!$A$10:$A$109,'Graph Tables'!$D93)</f>
        <v>0</v>
      </c>
      <c r="T93" s="47">
        <f>SUMIFS('Portfolio Allocation'!Q$10:Q$109,'Portfolio Allocation'!$A$10:$A$109,'Graph Tables'!$D93)</f>
        <v>0</v>
      </c>
      <c r="U93" s="47">
        <f>SUMIFS('Portfolio Allocation'!R$10:R$109,'Portfolio Allocation'!$A$10:$A$109,'Graph Tables'!$D93)</f>
        <v>0</v>
      </c>
      <c r="V93" s="47">
        <f>SUMIFS('Portfolio Allocation'!S$10:S$109,'Portfolio Allocation'!$A$10:$A$109,'Graph Tables'!$D93)</f>
        <v>0</v>
      </c>
      <c r="W93" s="47">
        <f>SUMIFS('Portfolio Allocation'!T$10:T$109,'Portfolio Allocation'!$A$10:$A$109,'Graph Tables'!$D93)</f>
        <v>0</v>
      </c>
      <c r="X93" s="47">
        <f>SUMIFS('Portfolio Allocation'!U$10:U$109,'Portfolio Allocation'!$A$10:$A$109,'Graph Tables'!$D93)</f>
        <v>0</v>
      </c>
      <c r="Y93" s="47">
        <f>SUMIFS('Portfolio Allocation'!V$10:V$109,'Portfolio Allocation'!$A$10:$A$109,'Graph Tables'!$D93)</f>
        <v>0</v>
      </c>
      <c r="Z93" s="47">
        <f>SUMIFS('Portfolio Allocation'!W$10:W$109,'Portfolio Allocation'!$A$10:$A$109,'Graph Tables'!$D93)</f>
        <v>0</v>
      </c>
      <c r="AA93" s="47">
        <f>SUMIFS('Portfolio Allocation'!X$10:X$109,'Portfolio Allocation'!$A$10:$A$109,'Graph Tables'!$D93)</f>
        <v>0</v>
      </c>
      <c r="AB93" s="47">
        <f>SUMIFS('Portfolio Allocation'!Y$10:Y$109,'Portfolio Allocation'!$A$10:$A$109,'Graph Tables'!$D93)</f>
        <v>0</v>
      </c>
      <c r="AC93" s="47">
        <f>SUMIFS('Portfolio Allocation'!Z$10:Z$109,'Portfolio Allocation'!$A$10:$A$109,'Graph Tables'!$D93)</f>
        <v>0</v>
      </c>
      <c r="AD93" s="47"/>
      <c r="AE93" s="49">
        <v>92</v>
      </c>
      <c r="AF93" t="str">
        <f t="shared" si="203"/>
        <v xml:space="preserve"> </v>
      </c>
      <c r="AG93" s="45">
        <f t="shared" si="210"/>
        <v>0</v>
      </c>
      <c r="AH93" s="47"/>
      <c r="AI93" s="269">
        <f t="shared" si="204"/>
        <v>1</v>
      </c>
      <c r="AJ93" s="269">
        <f>AI93+COUNTIF(AI$2:$AI93,AI93)-1</f>
        <v>92</v>
      </c>
      <c r="AK93" s="271" t="str">
        <f t="shared" si="127"/>
        <v>Guyana</v>
      </c>
      <c r="AL93" s="71">
        <f t="shared" si="205"/>
        <v>0</v>
      </c>
      <c r="AM93" s="45">
        <f t="shared" si="128"/>
        <v>0</v>
      </c>
      <c r="AN93" s="45">
        <f t="shared" si="129"/>
        <v>0</v>
      </c>
      <c r="AO93" s="45">
        <f t="shared" si="130"/>
        <v>0</v>
      </c>
      <c r="AP93" s="45">
        <f t="shared" si="131"/>
        <v>0</v>
      </c>
      <c r="AQ93" s="45">
        <f t="shared" si="132"/>
        <v>0</v>
      </c>
      <c r="AR93" s="45">
        <f t="shared" si="133"/>
        <v>0</v>
      </c>
      <c r="AS93" s="45">
        <f t="shared" si="134"/>
        <v>0</v>
      </c>
      <c r="AT93" s="45">
        <f t="shared" si="135"/>
        <v>0</v>
      </c>
      <c r="AU93" s="45">
        <f t="shared" si="136"/>
        <v>0</v>
      </c>
      <c r="AV93" s="45">
        <f t="shared" si="137"/>
        <v>0</v>
      </c>
      <c r="AW93" s="45">
        <f t="shared" si="138"/>
        <v>0</v>
      </c>
      <c r="AX93" s="45">
        <f t="shared" si="139"/>
        <v>0</v>
      </c>
      <c r="AY93" s="45">
        <f t="shared" si="140"/>
        <v>0</v>
      </c>
      <c r="AZ93" s="45">
        <f t="shared" si="141"/>
        <v>0</v>
      </c>
      <c r="BA93" s="45">
        <f t="shared" si="142"/>
        <v>0</v>
      </c>
      <c r="BB93" s="45">
        <f t="shared" si="143"/>
        <v>0</v>
      </c>
      <c r="BC93" s="45">
        <f t="shared" si="144"/>
        <v>0</v>
      </c>
      <c r="BD93" s="45">
        <f t="shared" si="145"/>
        <v>0</v>
      </c>
      <c r="BE93" s="45">
        <f t="shared" si="146"/>
        <v>0</v>
      </c>
      <c r="BF93" s="45">
        <f t="shared" si="147"/>
        <v>0</v>
      </c>
      <c r="BG93" s="45">
        <f t="shared" si="148"/>
        <v>0</v>
      </c>
      <c r="BH93" s="45">
        <f t="shared" si="149"/>
        <v>0</v>
      </c>
      <c r="BI93" s="45">
        <f t="shared" si="150"/>
        <v>0</v>
      </c>
      <c r="BJ93" s="45">
        <f t="shared" si="151"/>
        <v>0</v>
      </c>
      <c r="BK93" s="45"/>
      <c r="BL93" s="49">
        <v>92</v>
      </c>
      <c r="BM93">
        <f t="shared" si="206"/>
        <v>0</v>
      </c>
      <c r="BN93" s="45">
        <f t="shared" si="211"/>
        <v>0</v>
      </c>
      <c r="BO93" s="45">
        <f t="shared" si="152"/>
        <v>0</v>
      </c>
      <c r="BP93" s="45">
        <f t="shared" si="153"/>
        <v>0</v>
      </c>
      <c r="BQ93" s="45">
        <f t="shared" si="154"/>
        <v>0</v>
      </c>
      <c r="BR93" s="45">
        <f t="shared" si="155"/>
        <v>0</v>
      </c>
      <c r="BS93" s="45">
        <f t="shared" si="156"/>
        <v>0</v>
      </c>
      <c r="BT93" s="45">
        <f t="shared" si="157"/>
        <v>0</v>
      </c>
      <c r="BU93" s="45">
        <f t="shared" si="158"/>
        <v>0</v>
      </c>
      <c r="BV93" s="45">
        <f t="shared" si="159"/>
        <v>0</v>
      </c>
      <c r="BW93" s="45">
        <f t="shared" si="160"/>
        <v>0</v>
      </c>
      <c r="BX93" s="45">
        <f t="shared" si="161"/>
        <v>0</v>
      </c>
      <c r="BY93" s="45">
        <f t="shared" si="162"/>
        <v>0</v>
      </c>
      <c r="BZ93" s="45">
        <f t="shared" si="163"/>
        <v>0</v>
      </c>
      <c r="CA93" s="45">
        <f t="shared" si="164"/>
        <v>0</v>
      </c>
      <c r="CB93" s="45">
        <f t="shared" si="165"/>
        <v>0</v>
      </c>
      <c r="CC93" s="45">
        <f t="shared" si="166"/>
        <v>0</v>
      </c>
      <c r="CD93" s="45">
        <f t="shared" si="167"/>
        <v>0</v>
      </c>
      <c r="CE93" s="45">
        <f t="shared" si="168"/>
        <v>0</v>
      </c>
      <c r="CF93" s="45">
        <f t="shared" si="169"/>
        <v>0</v>
      </c>
      <c r="CG93" s="45">
        <f t="shared" si="170"/>
        <v>0</v>
      </c>
      <c r="CH93" s="45">
        <f t="shared" si="171"/>
        <v>0</v>
      </c>
      <c r="CI93" s="45">
        <f t="shared" si="172"/>
        <v>0</v>
      </c>
      <c r="CJ93" s="45">
        <f t="shared" si="173"/>
        <v>0</v>
      </c>
      <c r="CK93" s="45">
        <f t="shared" si="174"/>
        <v>0</v>
      </c>
      <c r="CL93" s="45">
        <f t="shared" si="175"/>
        <v>0</v>
      </c>
      <c r="CM93" s="45"/>
      <c r="CN93" s="274">
        <f t="shared" si="207"/>
        <v>0</v>
      </c>
      <c r="CO93" s="274">
        <v>92</v>
      </c>
      <c r="CP93" s="269">
        <f t="shared" si="208"/>
        <v>1</v>
      </c>
      <c r="CQ93" s="269">
        <f>CP93+COUNTIF($CP$2:CP93,CP93)-1</f>
        <v>92</v>
      </c>
      <c r="CR93" s="271" t="str">
        <f t="shared" si="176"/>
        <v>Guyana</v>
      </c>
      <c r="CS93" s="71">
        <f t="shared" si="209"/>
        <v>0</v>
      </c>
      <c r="CT93" s="45">
        <f t="shared" si="177"/>
        <v>0</v>
      </c>
      <c r="CU93" s="45">
        <f t="shared" si="178"/>
        <v>0</v>
      </c>
      <c r="CV93" s="45">
        <f t="shared" si="179"/>
        <v>0</v>
      </c>
      <c r="CW93" s="45">
        <f t="shared" si="180"/>
        <v>0</v>
      </c>
      <c r="CX93" s="45">
        <f t="shared" si="181"/>
        <v>0</v>
      </c>
      <c r="CY93" s="45">
        <f t="shared" si="182"/>
        <v>0</v>
      </c>
      <c r="CZ93" s="45">
        <f t="shared" si="183"/>
        <v>0</v>
      </c>
      <c r="DA93" s="45">
        <f t="shared" si="184"/>
        <v>0</v>
      </c>
      <c r="DB93" s="45">
        <f t="shared" si="185"/>
        <v>0</v>
      </c>
      <c r="DC93" s="45">
        <f t="shared" si="186"/>
        <v>0</v>
      </c>
      <c r="DD93" s="45">
        <f t="shared" si="187"/>
        <v>0</v>
      </c>
      <c r="DE93" s="45">
        <f t="shared" si="188"/>
        <v>0</v>
      </c>
      <c r="DF93" s="45">
        <f t="shared" si="189"/>
        <v>0</v>
      </c>
      <c r="DG93" s="45">
        <f t="shared" si="190"/>
        <v>0</v>
      </c>
      <c r="DH93" s="45">
        <f t="shared" si="191"/>
        <v>0</v>
      </c>
      <c r="DI93" s="45">
        <f t="shared" si="192"/>
        <v>0</v>
      </c>
      <c r="DJ93" s="45">
        <f t="shared" si="193"/>
        <v>0</v>
      </c>
      <c r="DK93" s="45">
        <f t="shared" si="194"/>
        <v>0</v>
      </c>
      <c r="DL93" s="45">
        <f t="shared" si="195"/>
        <v>0</v>
      </c>
      <c r="DM93" s="45">
        <f t="shared" si="196"/>
        <v>0</v>
      </c>
      <c r="DN93" s="45">
        <f t="shared" si="197"/>
        <v>0</v>
      </c>
      <c r="DO93" s="45">
        <f t="shared" si="198"/>
        <v>0</v>
      </c>
      <c r="DP93" s="45">
        <f t="shared" si="199"/>
        <v>0</v>
      </c>
      <c r="DQ93" s="45">
        <f t="shared" si="200"/>
        <v>0</v>
      </c>
    </row>
    <row r="94" spans="1:121">
      <c r="A94" s="269">
        <v>93</v>
      </c>
      <c r="B94" s="400">
        <f t="shared" si="201"/>
        <v>1</v>
      </c>
      <c r="C94" s="401">
        <f>B94+COUNTIF(B$2:$B94,B94)-1</f>
        <v>93</v>
      </c>
      <c r="D94" s="402" t="str">
        <f>Tables!AI94</f>
        <v>Haiti</v>
      </c>
      <c r="E94" s="403">
        <f t="shared" si="202"/>
        <v>0</v>
      </c>
      <c r="F94" s="47">
        <f>SUMIFS('Portfolio Allocation'!C$10:C$109,'Portfolio Allocation'!$A$10:$A$109,'Graph Tables'!$D94)</f>
        <v>0</v>
      </c>
      <c r="G94" s="47">
        <f>SUMIFS('Portfolio Allocation'!D$10:D$109,'Portfolio Allocation'!$A$10:$A$109,'Graph Tables'!$D94)</f>
        <v>0</v>
      </c>
      <c r="H94" s="47">
        <f>SUMIFS('Portfolio Allocation'!E$10:E$109,'Portfolio Allocation'!$A$10:$A$109,'Graph Tables'!$D94)</f>
        <v>0</v>
      </c>
      <c r="I94" s="47">
        <f>SUMIFS('Portfolio Allocation'!F$10:F$109,'Portfolio Allocation'!$A$10:$A$109,'Graph Tables'!$D94)</f>
        <v>0</v>
      </c>
      <c r="J94" s="47">
        <f>SUMIFS('Portfolio Allocation'!G$10:G$109,'Portfolio Allocation'!$A$10:$A$109,'Graph Tables'!$D94)</f>
        <v>0</v>
      </c>
      <c r="K94" s="47">
        <f>SUMIFS('Portfolio Allocation'!H$10:H$109,'Portfolio Allocation'!$A$10:$A$109,'Graph Tables'!$D94)</f>
        <v>0</v>
      </c>
      <c r="L94" s="47">
        <f>SUMIFS('Portfolio Allocation'!I$10:I$109,'Portfolio Allocation'!$A$10:$A$109,'Graph Tables'!$D94)</f>
        <v>0</v>
      </c>
      <c r="M94" s="47">
        <f>SUMIFS('Portfolio Allocation'!J$10:J$109,'Portfolio Allocation'!$A$10:$A$109,'Graph Tables'!$D94)</f>
        <v>0</v>
      </c>
      <c r="N94" s="47">
        <f>SUMIFS('Portfolio Allocation'!K$10:K$109,'Portfolio Allocation'!$A$10:$A$109,'Graph Tables'!$D94)</f>
        <v>0</v>
      </c>
      <c r="O94" s="47">
        <f>SUMIFS('Portfolio Allocation'!L$10:L$109,'Portfolio Allocation'!$A$10:$A$109,'Graph Tables'!$D94)</f>
        <v>0</v>
      </c>
      <c r="P94" s="47">
        <f>SUMIFS('Portfolio Allocation'!M$10:M$109,'Portfolio Allocation'!$A$10:$A$109,'Graph Tables'!$D94)</f>
        <v>0</v>
      </c>
      <c r="Q94" s="47">
        <f>SUMIFS('Portfolio Allocation'!N$10:N$109,'Portfolio Allocation'!$A$10:$A$109,'Graph Tables'!$D94)</f>
        <v>0</v>
      </c>
      <c r="R94" s="47">
        <f>SUMIFS('Portfolio Allocation'!O$10:O$109,'Portfolio Allocation'!$A$10:$A$109,'Graph Tables'!$D94)</f>
        <v>0</v>
      </c>
      <c r="S94" s="47">
        <f>SUMIFS('Portfolio Allocation'!P$10:P$109,'Portfolio Allocation'!$A$10:$A$109,'Graph Tables'!$D94)</f>
        <v>0</v>
      </c>
      <c r="T94" s="47">
        <f>SUMIFS('Portfolio Allocation'!Q$10:Q$109,'Portfolio Allocation'!$A$10:$A$109,'Graph Tables'!$D94)</f>
        <v>0</v>
      </c>
      <c r="U94" s="47">
        <f>SUMIFS('Portfolio Allocation'!R$10:R$109,'Portfolio Allocation'!$A$10:$A$109,'Graph Tables'!$D94)</f>
        <v>0</v>
      </c>
      <c r="V94" s="47">
        <f>SUMIFS('Portfolio Allocation'!S$10:S$109,'Portfolio Allocation'!$A$10:$A$109,'Graph Tables'!$D94)</f>
        <v>0</v>
      </c>
      <c r="W94" s="47">
        <f>SUMIFS('Portfolio Allocation'!T$10:T$109,'Portfolio Allocation'!$A$10:$A$109,'Graph Tables'!$D94)</f>
        <v>0</v>
      </c>
      <c r="X94" s="47">
        <f>SUMIFS('Portfolio Allocation'!U$10:U$109,'Portfolio Allocation'!$A$10:$A$109,'Graph Tables'!$D94)</f>
        <v>0</v>
      </c>
      <c r="Y94" s="47">
        <f>SUMIFS('Portfolio Allocation'!V$10:V$109,'Portfolio Allocation'!$A$10:$A$109,'Graph Tables'!$D94)</f>
        <v>0</v>
      </c>
      <c r="Z94" s="47">
        <f>SUMIFS('Portfolio Allocation'!W$10:W$109,'Portfolio Allocation'!$A$10:$A$109,'Graph Tables'!$D94)</f>
        <v>0</v>
      </c>
      <c r="AA94" s="47">
        <f>SUMIFS('Portfolio Allocation'!X$10:X$109,'Portfolio Allocation'!$A$10:$A$109,'Graph Tables'!$D94)</f>
        <v>0</v>
      </c>
      <c r="AB94" s="47">
        <f>SUMIFS('Portfolio Allocation'!Y$10:Y$109,'Portfolio Allocation'!$A$10:$A$109,'Graph Tables'!$D94)</f>
        <v>0</v>
      </c>
      <c r="AC94" s="47">
        <f>SUMIFS('Portfolio Allocation'!Z$10:Z$109,'Portfolio Allocation'!$A$10:$A$109,'Graph Tables'!$D94)</f>
        <v>0</v>
      </c>
      <c r="AD94" s="47"/>
      <c r="AE94" s="49">
        <v>93</v>
      </c>
      <c r="AF94" t="str">
        <f t="shared" si="203"/>
        <v xml:space="preserve"> </v>
      </c>
      <c r="AG94" s="45">
        <f t="shared" si="210"/>
        <v>0</v>
      </c>
      <c r="AH94" s="47"/>
      <c r="AI94" s="269">
        <f t="shared" si="204"/>
        <v>1</v>
      </c>
      <c r="AJ94" s="269">
        <f>AI94+COUNTIF(AI$2:$AI94,AI94)-1</f>
        <v>93</v>
      </c>
      <c r="AK94" s="271" t="str">
        <f t="shared" si="127"/>
        <v>Haiti</v>
      </c>
      <c r="AL94" s="71">
        <f t="shared" si="205"/>
        <v>0</v>
      </c>
      <c r="AM94" s="45">
        <f t="shared" si="128"/>
        <v>0</v>
      </c>
      <c r="AN94" s="45">
        <f t="shared" si="129"/>
        <v>0</v>
      </c>
      <c r="AO94" s="45">
        <f t="shared" si="130"/>
        <v>0</v>
      </c>
      <c r="AP94" s="45">
        <f t="shared" si="131"/>
        <v>0</v>
      </c>
      <c r="AQ94" s="45">
        <f t="shared" si="132"/>
        <v>0</v>
      </c>
      <c r="AR94" s="45">
        <f t="shared" si="133"/>
        <v>0</v>
      </c>
      <c r="AS94" s="45">
        <f t="shared" si="134"/>
        <v>0</v>
      </c>
      <c r="AT94" s="45">
        <f t="shared" si="135"/>
        <v>0</v>
      </c>
      <c r="AU94" s="45">
        <f t="shared" si="136"/>
        <v>0</v>
      </c>
      <c r="AV94" s="45">
        <f t="shared" si="137"/>
        <v>0</v>
      </c>
      <c r="AW94" s="45">
        <f t="shared" si="138"/>
        <v>0</v>
      </c>
      <c r="AX94" s="45">
        <f t="shared" si="139"/>
        <v>0</v>
      </c>
      <c r="AY94" s="45">
        <f t="shared" si="140"/>
        <v>0</v>
      </c>
      <c r="AZ94" s="45">
        <f t="shared" si="141"/>
        <v>0</v>
      </c>
      <c r="BA94" s="45">
        <f t="shared" si="142"/>
        <v>0</v>
      </c>
      <c r="BB94" s="45">
        <f t="shared" si="143"/>
        <v>0</v>
      </c>
      <c r="BC94" s="45">
        <f t="shared" si="144"/>
        <v>0</v>
      </c>
      <c r="BD94" s="45">
        <f t="shared" si="145"/>
        <v>0</v>
      </c>
      <c r="BE94" s="45">
        <f t="shared" si="146"/>
        <v>0</v>
      </c>
      <c r="BF94" s="45">
        <f t="shared" si="147"/>
        <v>0</v>
      </c>
      <c r="BG94" s="45">
        <f t="shared" si="148"/>
        <v>0</v>
      </c>
      <c r="BH94" s="45">
        <f t="shared" si="149"/>
        <v>0</v>
      </c>
      <c r="BI94" s="45">
        <f t="shared" si="150"/>
        <v>0</v>
      </c>
      <c r="BJ94" s="45">
        <f t="shared" si="151"/>
        <v>0</v>
      </c>
      <c r="BK94" s="45"/>
      <c r="BL94" s="49">
        <v>93</v>
      </c>
      <c r="BM94">
        <f t="shared" si="206"/>
        <v>0</v>
      </c>
      <c r="BN94" s="45">
        <f t="shared" si="211"/>
        <v>0</v>
      </c>
      <c r="BO94" s="45">
        <f t="shared" si="152"/>
        <v>0</v>
      </c>
      <c r="BP94" s="45">
        <f t="shared" si="153"/>
        <v>0</v>
      </c>
      <c r="BQ94" s="45">
        <f t="shared" si="154"/>
        <v>0</v>
      </c>
      <c r="BR94" s="45">
        <f t="shared" si="155"/>
        <v>0</v>
      </c>
      <c r="BS94" s="45">
        <f t="shared" si="156"/>
        <v>0</v>
      </c>
      <c r="BT94" s="45">
        <f t="shared" si="157"/>
        <v>0</v>
      </c>
      <c r="BU94" s="45">
        <f t="shared" si="158"/>
        <v>0</v>
      </c>
      <c r="BV94" s="45">
        <f t="shared" si="159"/>
        <v>0</v>
      </c>
      <c r="BW94" s="45">
        <f t="shared" si="160"/>
        <v>0</v>
      </c>
      <c r="BX94" s="45">
        <f t="shared" si="161"/>
        <v>0</v>
      </c>
      <c r="BY94" s="45">
        <f t="shared" si="162"/>
        <v>0</v>
      </c>
      <c r="BZ94" s="45">
        <f t="shared" si="163"/>
        <v>0</v>
      </c>
      <c r="CA94" s="45">
        <f t="shared" si="164"/>
        <v>0</v>
      </c>
      <c r="CB94" s="45">
        <f t="shared" si="165"/>
        <v>0</v>
      </c>
      <c r="CC94" s="45">
        <f t="shared" si="166"/>
        <v>0</v>
      </c>
      <c r="CD94" s="45">
        <f t="shared" si="167"/>
        <v>0</v>
      </c>
      <c r="CE94" s="45">
        <f t="shared" si="168"/>
        <v>0</v>
      </c>
      <c r="CF94" s="45">
        <f t="shared" si="169"/>
        <v>0</v>
      </c>
      <c r="CG94" s="45">
        <f t="shared" si="170"/>
        <v>0</v>
      </c>
      <c r="CH94" s="45">
        <f t="shared" si="171"/>
        <v>0</v>
      </c>
      <c r="CI94" s="45">
        <f t="shared" si="172"/>
        <v>0</v>
      </c>
      <c r="CJ94" s="45">
        <f t="shared" si="173"/>
        <v>0</v>
      </c>
      <c r="CK94" s="45">
        <f t="shared" si="174"/>
        <v>0</v>
      </c>
      <c r="CL94" s="45">
        <f t="shared" si="175"/>
        <v>0</v>
      </c>
      <c r="CM94" s="45"/>
      <c r="CN94" s="274">
        <f t="shared" si="207"/>
        <v>0</v>
      </c>
      <c r="CO94" s="274">
        <v>93</v>
      </c>
      <c r="CP94" s="269">
        <f t="shared" si="208"/>
        <v>1</v>
      </c>
      <c r="CQ94" s="269">
        <f>CP94+COUNTIF($CP$2:CP94,CP94)-1</f>
        <v>93</v>
      </c>
      <c r="CR94" s="271" t="str">
        <f t="shared" si="176"/>
        <v>Haiti</v>
      </c>
      <c r="CS94" s="71">
        <f t="shared" si="209"/>
        <v>0</v>
      </c>
      <c r="CT94" s="45">
        <f t="shared" si="177"/>
        <v>0</v>
      </c>
      <c r="CU94" s="45">
        <f t="shared" si="178"/>
        <v>0</v>
      </c>
      <c r="CV94" s="45">
        <f t="shared" si="179"/>
        <v>0</v>
      </c>
      <c r="CW94" s="45">
        <f t="shared" si="180"/>
        <v>0</v>
      </c>
      <c r="CX94" s="45">
        <f t="shared" si="181"/>
        <v>0</v>
      </c>
      <c r="CY94" s="45">
        <f t="shared" si="182"/>
        <v>0</v>
      </c>
      <c r="CZ94" s="45">
        <f t="shared" si="183"/>
        <v>0</v>
      </c>
      <c r="DA94" s="45">
        <f t="shared" si="184"/>
        <v>0</v>
      </c>
      <c r="DB94" s="45">
        <f t="shared" si="185"/>
        <v>0</v>
      </c>
      <c r="DC94" s="45">
        <f t="shared" si="186"/>
        <v>0</v>
      </c>
      <c r="DD94" s="45">
        <f t="shared" si="187"/>
        <v>0</v>
      </c>
      <c r="DE94" s="45">
        <f t="shared" si="188"/>
        <v>0</v>
      </c>
      <c r="DF94" s="45">
        <f t="shared" si="189"/>
        <v>0</v>
      </c>
      <c r="DG94" s="45">
        <f t="shared" si="190"/>
        <v>0</v>
      </c>
      <c r="DH94" s="45">
        <f t="shared" si="191"/>
        <v>0</v>
      </c>
      <c r="DI94" s="45">
        <f t="shared" si="192"/>
        <v>0</v>
      </c>
      <c r="DJ94" s="45">
        <f t="shared" si="193"/>
        <v>0</v>
      </c>
      <c r="DK94" s="45">
        <f t="shared" si="194"/>
        <v>0</v>
      </c>
      <c r="DL94" s="45">
        <f t="shared" si="195"/>
        <v>0</v>
      </c>
      <c r="DM94" s="45">
        <f t="shared" si="196"/>
        <v>0</v>
      </c>
      <c r="DN94" s="45">
        <f t="shared" si="197"/>
        <v>0</v>
      </c>
      <c r="DO94" s="45">
        <f t="shared" si="198"/>
        <v>0</v>
      </c>
      <c r="DP94" s="45">
        <f t="shared" si="199"/>
        <v>0</v>
      </c>
      <c r="DQ94" s="45">
        <f t="shared" si="200"/>
        <v>0</v>
      </c>
    </row>
    <row r="95" spans="1:121">
      <c r="A95" s="269">
        <v>94</v>
      </c>
      <c r="B95" s="400">
        <f t="shared" si="201"/>
        <v>1</v>
      </c>
      <c r="C95" s="401">
        <f>B95+COUNTIF(B$2:$B95,B95)-1</f>
        <v>94</v>
      </c>
      <c r="D95" s="402" t="str">
        <f>Tables!AI95</f>
        <v>Heard and McDonald Islands</v>
      </c>
      <c r="E95" s="403">
        <f t="shared" si="202"/>
        <v>0</v>
      </c>
      <c r="F95" s="47">
        <f>SUMIFS('Portfolio Allocation'!C$10:C$109,'Portfolio Allocation'!$A$10:$A$109,'Graph Tables'!$D95)</f>
        <v>0</v>
      </c>
      <c r="G95" s="47">
        <f>SUMIFS('Portfolio Allocation'!D$10:D$109,'Portfolio Allocation'!$A$10:$A$109,'Graph Tables'!$D95)</f>
        <v>0</v>
      </c>
      <c r="H95" s="47">
        <f>SUMIFS('Portfolio Allocation'!E$10:E$109,'Portfolio Allocation'!$A$10:$A$109,'Graph Tables'!$D95)</f>
        <v>0</v>
      </c>
      <c r="I95" s="47">
        <f>SUMIFS('Portfolio Allocation'!F$10:F$109,'Portfolio Allocation'!$A$10:$A$109,'Graph Tables'!$D95)</f>
        <v>0</v>
      </c>
      <c r="J95" s="47">
        <f>SUMIFS('Portfolio Allocation'!G$10:G$109,'Portfolio Allocation'!$A$10:$A$109,'Graph Tables'!$D95)</f>
        <v>0</v>
      </c>
      <c r="K95" s="47">
        <f>SUMIFS('Portfolio Allocation'!H$10:H$109,'Portfolio Allocation'!$A$10:$A$109,'Graph Tables'!$D95)</f>
        <v>0</v>
      </c>
      <c r="L95" s="47">
        <f>SUMIFS('Portfolio Allocation'!I$10:I$109,'Portfolio Allocation'!$A$10:$A$109,'Graph Tables'!$D95)</f>
        <v>0</v>
      </c>
      <c r="M95" s="47">
        <f>SUMIFS('Portfolio Allocation'!J$10:J$109,'Portfolio Allocation'!$A$10:$A$109,'Graph Tables'!$D95)</f>
        <v>0</v>
      </c>
      <c r="N95" s="47">
        <f>SUMIFS('Portfolio Allocation'!K$10:K$109,'Portfolio Allocation'!$A$10:$A$109,'Graph Tables'!$D95)</f>
        <v>0</v>
      </c>
      <c r="O95" s="47">
        <f>SUMIFS('Portfolio Allocation'!L$10:L$109,'Portfolio Allocation'!$A$10:$A$109,'Graph Tables'!$D95)</f>
        <v>0</v>
      </c>
      <c r="P95" s="47">
        <f>SUMIFS('Portfolio Allocation'!M$10:M$109,'Portfolio Allocation'!$A$10:$A$109,'Graph Tables'!$D95)</f>
        <v>0</v>
      </c>
      <c r="Q95" s="47">
        <f>SUMIFS('Portfolio Allocation'!N$10:N$109,'Portfolio Allocation'!$A$10:$A$109,'Graph Tables'!$D95)</f>
        <v>0</v>
      </c>
      <c r="R95" s="47">
        <f>SUMIFS('Portfolio Allocation'!O$10:O$109,'Portfolio Allocation'!$A$10:$A$109,'Graph Tables'!$D95)</f>
        <v>0</v>
      </c>
      <c r="S95" s="47">
        <f>SUMIFS('Portfolio Allocation'!P$10:P$109,'Portfolio Allocation'!$A$10:$A$109,'Graph Tables'!$D95)</f>
        <v>0</v>
      </c>
      <c r="T95" s="47">
        <f>SUMIFS('Portfolio Allocation'!Q$10:Q$109,'Portfolio Allocation'!$A$10:$A$109,'Graph Tables'!$D95)</f>
        <v>0</v>
      </c>
      <c r="U95" s="47">
        <f>SUMIFS('Portfolio Allocation'!R$10:R$109,'Portfolio Allocation'!$A$10:$A$109,'Graph Tables'!$D95)</f>
        <v>0</v>
      </c>
      <c r="V95" s="47">
        <f>SUMIFS('Portfolio Allocation'!S$10:S$109,'Portfolio Allocation'!$A$10:$A$109,'Graph Tables'!$D95)</f>
        <v>0</v>
      </c>
      <c r="W95" s="47">
        <f>SUMIFS('Portfolio Allocation'!T$10:T$109,'Portfolio Allocation'!$A$10:$A$109,'Graph Tables'!$D95)</f>
        <v>0</v>
      </c>
      <c r="X95" s="47">
        <f>SUMIFS('Portfolio Allocation'!U$10:U$109,'Portfolio Allocation'!$A$10:$A$109,'Graph Tables'!$D95)</f>
        <v>0</v>
      </c>
      <c r="Y95" s="47">
        <f>SUMIFS('Portfolio Allocation'!V$10:V$109,'Portfolio Allocation'!$A$10:$A$109,'Graph Tables'!$D95)</f>
        <v>0</v>
      </c>
      <c r="Z95" s="47">
        <f>SUMIFS('Portfolio Allocation'!W$10:W$109,'Portfolio Allocation'!$A$10:$A$109,'Graph Tables'!$D95)</f>
        <v>0</v>
      </c>
      <c r="AA95" s="47">
        <f>SUMIFS('Portfolio Allocation'!X$10:X$109,'Portfolio Allocation'!$A$10:$A$109,'Graph Tables'!$D95)</f>
        <v>0</v>
      </c>
      <c r="AB95" s="47">
        <f>SUMIFS('Portfolio Allocation'!Y$10:Y$109,'Portfolio Allocation'!$A$10:$A$109,'Graph Tables'!$D95)</f>
        <v>0</v>
      </c>
      <c r="AC95" s="47">
        <f>SUMIFS('Portfolio Allocation'!Z$10:Z$109,'Portfolio Allocation'!$A$10:$A$109,'Graph Tables'!$D95)</f>
        <v>0</v>
      </c>
      <c r="AD95" s="47"/>
      <c r="AE95" s="49">
        <v>94</v>
      </c>
      <c r="AF95" t="str">
        <f t="shared" si="203"/>
        <v xml:space="preserve"> </v>
      </c>
      <c r="AG95" s="45">
        <f t="shared" si="210"/>
        <v>0</v>
      </c>
      <c r="AH95" s="47"/>
      <c r="AI95" s="269">
        <f t="shared" si="204"/>
        <v>1</v>
      </c>
      <c r="AJ95" s="269">
        <f>AI95+COUNTIF(AI$2:$AI95,AI95)-1</f>
        <v>94</v>
      </c>
      <c r="AK95" s="271" t="str">
        <f t="shared" si="127"/>
        <v>Heard and McDonald Islands</v>
      </c>
      <c r="AL95" s="71">
        <f t="shared" si="205"/>
        <v>0</v>
      </c>
      <c r="AM95" s="45">
        <f t="shared" si="128"/>
        <v>0</v>
      </c>
      <c r="AN95" s="45">
        <f t="shared" si="129"/>
        <v>0</v>
      </c>
      <c r="AO95" s="45">
        <f t="shared" si="130"/>
        <v>0</v>
      </c>
      <c r="AP95" s="45">
        <f t="shared" si="131"/>
        <v>0</v>
      </c>
      <c r="AQ95" s="45">
        <f t="shared" si="132"/>
        <v>0</v>
      </c>
      <c r="AR95" s="45">
        <f t="shared" si="133"/>
        <v>0</v>
      </c>
      <c r="AS95" s="45">
        <f t="shared" si="134"/>
        <v>0</v>
      </c>
      <c r="AT95" s="45">
        <f t="shared" si="135"/>
        <v>0</v>
      </c>
      <c r="AU95" s="45">
        <f t="shared" si="136"/>
        <v>0</v>
      </c>
      <c r="AV95" s="45">
        <f t="shared" si="137"/>
        <v>0</v>
      </c>
      <c r="AW95" s="45">
        <f t="shared" si="138"/>
        <v>0</v>
      </c>
      <c r="AX95" s="45">
        <f t="shared" si="139"/>
        <v>0</v>
      </c>
      <c r="AY95" s="45">
        <f t="shared" si="140"/>
        <v>0</v>
      </c>
      <c r="AZ95" s="45">
        <f t="shared" si="141"/>
        <v>0</v>
      </c>
      <c r="BA95" s="45">
        <f t="shared" si="142"/>
        <v>0</v>
      </c>
      <c r="BB95" s="45">
        <f t="shared" si="143"/>
        <v>0</v>
      </c>
      <c r="BC95" s="45">
        <f t="shared" si="144"/>
        <v>0</v>
      </c>
      <c r="BD95" s="45">
        <f t="shared" si="145"/>
        <v>0</v>
      </c>
      <c r="BE95" s="45">
        <f t="shared" si="146"/>
        <v>0</v>
      </c>
      <c r="BF95" s="45">
        <f t="shared" si="147"/>
        <v>0</v>
      </c>
      <c r="BG95" s="45">
        <f t="shared" si="148"/>
        <v>0</v>
      </c>
      <c r="BH95" s="45">
        <f t="shared" si="149"/>
        <v>0</v>
      </c>
      <c r="BI95" s="45">
        <f t="shared" si="150"/>
        <v>0</v>
      </c>
      <c r="BJ95" s="45">
        <f t="shared" si="151"/>
        <v>0</v>
      </c>
      <c r="BK95" s="45"/>
      <c r="BL95" s="49">
        <v>94</v>
      </c>
      <c r="BM95">
        <f t="shared" si="206"/>
        <v>0</v>
      </c>
      <c r="BN95" s="45">
        <f t="shared" si="211"/>
        <v>0</v>
      </c>
      <c r="BO95" s="45">
        <f t="shared" si="152"/>
        <v>0</v>
      </c>
      <c r="BP95" s="45">
        <f t="shared" si="153"/>
        <v>0</v>
      </c>
      <c r="BQ95" s="45">
        <f t="shared" si="154"/>
        <v>0</v>
      </c>
      <c r="BR95" s="45">
        <f t="shared" si="155"/>
        <v>0</v>
      </c>
      <c r="BS95" s="45">
        <f t="shared" si="156"/>
        <v>0</v>
      </c>
      <c r="BT95" s="45">
        <f t="shared" si="157"/>
        <v>0</v>
      </c>
      <c r="BU95" s="45">
        <f t="shared" si="158"/>
        <v>0</v>
      </c>
      <c r="BV95" s="45">
        <f t="shared" si="159"/>
        <v>0</v>
      </c>
      <c r="BW95" s="45">
        <f t="shared" si="160"/>
        <v>0</v>
      </c>
      <c r="BX95" s="45">
        <f t="shared" si="161"/>
        <v>0</v>
      </c>
      <c r="BY95" s="45">
        <f t="shared" si="162"/>
        <v>0</v>
      </c>
      <c r="BZ95" s="45">
        <f t="shared" si="163"/>
        <v>0</v>
      </c>
      <c r="CA95" s="45">
        <f t="shared" si="164"/>
        <v>0</v>
      </c>
      <c r="CB95" s="45">
        <f t="shared" si="165"/>
        <v>0</v>
      </c>
      <c r="CC95" s="45">
        <f t="shared" si="166"/>
        <v>0</v>
      </c>
      <c r="CD95" s="45">
        <f t="shared" si="167"/>
        <v>0</v>
      </c>
      <c r="CE95" s="45">
        <f t="shared" si="168"/>
        <v>0</v>
      </c>
      <c r="CF95" s="45">
        <f t="shared" si="169"/>
        <v>0</v>
      </c>
      <c r="CG95" s="45">
        <f t="shared" si="170"/>
        <v>0</v>
      </c>
      <c r="CH95" s="45">
        <f t="shared" si="171"/>
        <v>0</v>
      </c>
      <c r="CI95" s="45">
        <f t="shared" si="172"/>
        <v>0</v>
      </c>
      <c r="CJ95" s="45">
        <f t="shared" si="173"/>
        <v>0</v>
      </c>
      <c r="CK95" s="45">
        <f t="shared" si="174"/>
        <v>0</v>
      </c>
      <c r="CL95" s="45">
        <f t="shared" si="175"/>
        <v>0</v>
      </c>
      <c r="CM95" s="45"/>
      <c r="CN95" s="274">
        <f t="shared" si="207"/>
        <v>0</v>
      </c>
      <c r="CO95" s="274">
        <v>94</v>
      </c>
      <c r="CP95" s="269">
        <f t="shared" si="208"/>
        <v>1</v>
      </c>
      <c r="CQ95" s="269">
        <f>CP95+COUNTIF($CP$2:CP95,CP95)-1</f>
        <v>94</v>
      </c>
      <c r="CR95" s="271" t="str">
        <f t="shared" si="176"/>
        <v>Heard and McDonald Islands</v>
      </c>
      <c r="CS95" s="71">
        <f t="shared" si="209"/>
        <v>0</v>
      </c>
      <c r="CT95" s="45">
        <f t="shared" si="177"/>
        <v>0</v>
      </c>
      <c r="CU95" s="45">
        <f t="shared" si="178"/>
        <v>0</v>
      </c>
      <c r="CV95" s="45">
        <f t="shared" si="179"/>
        <v>0</v>
      </c>
      <c r="CW95" s="45">
        <f t="shared" si="180"/>
        <v>0</v>
      </c>
      <c r="CX95" s="45">
        <f t="shared" si="181"/>
        <v>0</v>
      </c>
      <c r="CY95" s="45">
        <f t="shared" si="182"/>
        <v>0</v>
      </c>
      <c r="CZ95" s="45">
        <f t="shared" si="183"/>
        <v>0</v>
      </c>
      <c r="DA95" s="45">
        <f t="shared" si="184"/>
        <v>0</v>
      </c>
      <c r="DB95" s="45">
        <f t="shared" si="185"/>
        <v>0</v>
      </c>
      <c r="DC95" s="45">
        <f t="shared" si="186"/>
        <v>0</v>
      </c>
      <c r="DD95" s="45">
        <f t="shared" si="187"/>
        <v>0</v>
      </c>
      <c r="DE95" s="45">
        <f t="shared" si="188"/>
        <v>0</v>
      </c>
      <c r="DF95" s="45">
        <f t="shared" si="189"/>
        <v>0</v>
      </c>
      <c r="DG95" s="45">
        <f t="shared" si="190"/>
        <v>0</v>
      </c>
      <c r="DH95" s="45">
        <f t="shared" si="191"/>
        <v>0</v>
      </c>
      <c r="DI95" s="45">
        <f t="shared" si="192"/>
        <v>0</v>
      </c>
      <c r="DJ95" s="45">
        <f t="shared" si="193"/>
        <v>0</v>
      </c>
      <c r="DK95" s="45">
        <f t="shared" si="194"/>
        <v>0</v>
      </c>
      <c r="DL95" s="45">
        <f t="shared" si="195"/>
        <v>0</v>
      </c>
      <c r="DM95" s="45">
        <f t="shared" si="196"/>
        <v>0</v>
      </c>
      <c r="DN95" s="45">
        <f t="shared" si="197"/>
        <v>0</v>
      </c>
      <c r="DO95" s="45">
        <f t="shared" si="198"/>
        <v>0</v>
      </c>
      <c r="DP95" s="45">
        <f t="shared" si="199"/>
        <v>0</v>
      </c>
      <c r="DQ95" s="45">
        <f t="shared" si="200"/>
        <v>0</v>
      </c>
    </row>
    <row r="96" spans="1:121">
      <c r="A96" s="269">
        <v>95</v>
      </c>
      <c r="B96" s="400">
        <f t="shared" si="201"/>
        <v>1</v>
      </c>
      <c r="C96" s="401">
        <f>B96+COUNTIF(B$2:$B96,B96)-1</f>
        <v>95</v>
      </c>
      <c r="D96" s="402" t="str">
        <f>Tables!AI96</f>
        <v>Holy See (Vatican City State)</v>
      </c>
      <c r="E96" s="403">
        <f t="shared" si="202"/>
        <v>0</v>
      </c>
      <c r="F96" s="47">
        <f>SUMIFS('Portfolio Allocation'!C$10:C$109,'Portfolio Allocation'!$A$10:$A$109,'Graph Tables'!$D96)</f>
        <v>0</v>
      </c>
      <c r="G96" s="47">
        <f>SUMIFS('Portfolio Allocation'!D$10:D$109,'Portfolio Allocation'!$A$10:$A$109,'Graph Tables'!$D96)</f>
        <v>0</v>
      </c>
      <c r="H96" s="47">
        <f>SUMIFS('Portfolio Allocation'!E$10:E$109,'Portfolio Allocation'!$A$10:$A$109,'Graph Tables'!$D96)</f>
        <v>0</v>
      </c>
      <c r="I96" s="47">
        <f>SUMIFS('Portfolio Allocation'!F$10:F$109,'Portfolio Allocation'!$A$10:$A$109,'Graph Tables'!$D96)</f>
        <v>0</v>
      </c>
      <c r="J96" s="47">
        <f>SUMIFS('Portfolio Allocation'!G$10:G$109,'Portfolio Allocation'!$A$10:$A$109,'Graph Tables'!$D96)</f>
        <v>0</v>
      </c>
      <c r="K96" s="47">
        <f>SUMIFS('Portfolio Allocation'!H$10:H$109,'Portfolio Allocation'!$A$10:$A$109,'Graph Tables'!$D96)</f>
        <v>0</v>
      </c>
      <c r="L96" s="47">
        <f>SUMIFS('Portfolio Allocation'!I$10:I$109,'Portfolio Allocation'!$A$10:$A$109,'Graph Tables'!$D96)</f>
        <v>0</v>
      </c>
      <c r="M96" s="47">
        <f>SUMIFS('Portfolio Allocation'!J$10:J$109,'Portfolio Allocation'!$A$10:$A$109,'Graph Tables'!$D96)</f>
        <v>0</v>
      </c>
      <c r="N96" s="47">
        <f>SUMIFS('Portfolio Allocation'!K$10:K$109,'Portfolio Allocation'!$A$10:$A$109,'Graph Tables'!$D96)</f>
        <v>0</v>
      </c>
      <c r="O96" s="47">
        <f>SUMIFS('Portfolio Allocation'!L$10:L$109,'Portfolio Allocation'!$A$10:$A$109,'Graph Tables'!$D96)</f>
        <v>0</v>
      </c>
      <c r="P96" s="47">
        <f>SUMIFS('Portfolio Allocation'!M$10:M$109,'Portfolio Allocation'!$A$10:$A$109,'Graph Tables'!$D96)</f>
        <v>0</v>
      </c>
      <c r="Q96" s="47">
        <f>SUMIFS('Portfolio Allocation'!N$10:N$109,'Portfolio Allocation'!$A$10:$A$109,'Graph Tables'!$D96)</f>
        <v>0</v>
      </c>
      <c r="R96" s="47">
        <f>SUMIFS('Portfolio Allocation'!O$10:O$109,'Portfolio Allocation'!$A$10:$A$109,'Graph Tables'!$D96)</f>
        <v>0</v>
      </c>
      <c r="S96" s="47">
        <f>SUMIFS('Portfolio Allocation'!P$10:P$109,'Portfolio Allocation'!$A$10:$A$109,'Graph Tables'!$D96)</f>
        <v>0</v>
      </c>
      <c r="T96" s="47">
        <f>SUMIFS('Portfolio Allocation'!Q$10:Q$109,'Portfolio Allocation'!$A$10:$A$109,'Graph Tables'!$D96)</f>
        <v>0</v>
      </c>
      <c r="U96" s="47">
        <f>SUMIFS('Portfolio Allocation'!R$10:R$109,'Portfolio Allocation'!$A$10:$A$109,'Graph Tables'!$D96)</f>
        <v>0</v>
      </c>
      <c r="V96" s="47">
        <f>SUMIFS('Portfolio Allocation'!S$10:S$109,'Portfolio Allocation'!$A$10:$A$109,'Graph Tables'!$D96)</f>
        <v>0</v>
      </c>
      <c r="W96" s="47">
        <f>SUMIFS('Portfolio Allocation'!T$10:T$109,'Portfolio Allocation'!$A$10:$A$109,'Graph Tables'!$D96)</f>
        <v>0</v>
      </c>
      <c r="X96" s="47">
        <f>SUMIFS('Portfolio Allocation'!U$10:U$109,'Portfolio Allocation'!$A$10:$A$109,'Graph Tables'!$D96)</f>
        <v>0</v>
      </c>
      <c r="Y96" s="47">
        <f>SUMIFS('Portfolio Allocation'!V$10:V$109,'Portfolio Allocation'!$A$10:$A$109,'Graph Tables'!$D96)</f>
        <v>0</v>
      </c>
      <c r="Z96" s="47">
        <f>SUMIFS('Portfolio Allocation'!W$10:W$109,'Portfolio Allocation'!$A$10:$A$109,'Graph Tables'!$D96)</f>
        <v>0</v>
      </c>
      <c r="AA96" s="47">
        <f>SUMIFS('Portfolio Allocation'!X$10:X$109,'Portfolio Allocation'!$A$10:$A$109,'Graph Tables'!$D96)</f>
        <v>0</v>
      </c>
      <c r="AB96" s="47">
        <f>SUMIFS('Portfolio Allocation'!Y$10:Y$109,'Portfolio Allocation'!$A$10:$A$109,'Graph Tables'!$D96)</f>
        <v>0</v>
      </c>
      <c r="AC96" s="47">
        <f>SUMIFS('Portfolio Allocation'!Z$10:Z$109,'Portfolio Allocation'!$A$10:$A$109,'Graph Tables'!$D96)</f>
        <v>0</v>
      </c>
      <c r="AD96" s="47"/>
      <c r="AE96" s="49">
        <v>95</v>
      </c>
      <c r="AF96" t="str">
        <f t="shared" si="203"/>
        <v xml:space="preserve"> </v>
      </c>
      <c r="AG96" s="45">
        <f t="shared" si="210"/>
        <v>0</v>
      </c>
      <c r="AH96" s="47"/>
      <c r="AI96" s="269">
        <f t="shared" si="204"/>
        <v>1</v>
      </c>
      <c r="AJ96" s="269">
        <f>AI96+COUNTIF(AI$2:$AI96,AI96)-1</f>
        <v>95</v>
      </c>
      <c r="AK96" s="271" t="str">
        <f t="shared" si="127"/>
        <v>Holy See (Vatican City State)</v>
      </c>
      <c r="AL96" s="71">
        <f t="shared" si="205"/>
        <v>0</v>
      </c>
      <c r="AM96" s="45">
        <f t="shared" si="128"/>
        <v>0</v>
      </c>
      <c r="AN96" s="45">
        <f t="shared" si="129"/>
        <v>0</v>
      </c>
      <c r="AO96" s="45">
        <f t="shared" si="130"/>
        <v>0</v>
      </c>
      <c r="AP96" s="45">
        <f t="shared" si="131"/>
        <v>0</v>
      </c>
      <c r="AQ96" s="45">
        <f t="shared" si="132"/>
        <v>0</v>
      </c>
      <c r="AR96" s="45">
        <f t="shared" si="133"/>
        <v>0</v>
      </c>
      <c r="AS96" s="45">
        <f t="shared" si="134"/>
        <v>0</v>
      </c>
      <c r="AT96" s="45">
        <f t="shared" si="135"/>
        <v>0</v>
      </c>
      <c r="AU96" s="45">
        <f t="shared" si="136"/>
        <v>0</v>
      </c>
      <c r="AV96" s="45">
        <f t="shared" si="137"/>
        <v>0</v>
      </c>
      <c r="AW96" s="45">
        <f t="shared" si="138"/>
        <v>0</v>
      </c>
      <c r="AX96" s="45">
        <f t="shared" si="139"/>
        <v>0</v>
      </c>
      <c r="AY96" s="45">
        <f t="shared" si="140"/>
        <v>0</v>
      </c>
      <c r="AZ96" s="45">
        <f t="shared" si="141"/>
        <v>0</v>
      </c>
      <c r="BA96" s="45">
        <f t="shared" si="142"/>
        <v>0</v>
      </c>
      <c r="BB96" s="45">
        <f t="shared" si="143"/>
        <v>0</v>
      </c>
      <c r="BC96" s="45">
        <f t="shared" si="144"/>
        <v>0</v>
      </c>
      <c r="BD96" s="45">
        <f t="shared" si="145"/>
        <v>0</v>
      </c>
      <c r="BE96" s="45">
        <f t="shared" si="146"/>
        <v>0</v>
      </c>
      <c r="BF96" s="45">
        <f t="shared" si="147"/>
        <v>0</v>
      </c>
      <c r="BG96" s="45">
        <f t="shared" si="148"/>
        <v>0</v>
      </c>
      <c r="BH96" s="45">
        <f t="shared" si="149"/>
        <v>0</v>
      </c>
      <c r="BI96" s="45">
        <f t="shared" si="150"/>
        <v>0</v>
      </c>
      <c r="BJ96" s="45">
        <f t="shared" si="151"/>
        <v>0</v>
      </c>
      <c r="BK96" s="45"/>
      <c r="BL96" s="49">
        <v>95</v>
      </c>
      <c r="BM96">
        <f t="shared" si="206"/>
        <v>0</v>
      </c>
      <c r="BN96" s="45">
        <f t="shared" si="211"/>
        <v>0</v>
      </c>
      <c r="BO96" s="45">
        <f t="shared" si="152"/>
        <v>0</v>
      </c>
      <c r="BP96" s="45">
        <f t="shared" si="153"/>
        <v>0</v>
      </c>
      <c r="BQ96" s="45">
        <f t="shared" si="154"/>
        <v>0</v>
      </c>
      <c r="BR96" s="45">
        <f t="shared" si="155"/>
        <v>0</v>
      </c>
      <c r="BS96" s="45">
        <f t="shared" si="156"/>
        <v>0</v>
      </c>
      <c r="BT96" s="45">
        <f t="shared" si="157"/>
        <v>0</v>
      </c>
      <c r="BU96" s="45">
        <f t="shared" si="158"/>
        <v>0</v>
      </c>
      <c r="BV96" s="45">
        <f t="shared" si="159"/>
        <v>0</v>
      </c>
      <c r="BW96" s="45">
        <f t="shared" si="160"/>
        <v>0</v>
      </c>
      <c r="BX96" s="45">
        <f t="shared" si="161"/>
        <v>0</v>
      </c>
      <c r="BY96" s="45">
        <f t="shared" si="162"/>
        <v>0</v>
      </c>
      <c r="BZ96" s="45">
        <f t="shared" si="163"/>
        <v>0</v>
      </c>
      <c r="CA96" s="45">
        <f t="shared" si="164"/>
        <v>0</v>
      </c>
      <c r="CB96" s="45">
        <f t="shared" si="165"/>
        <v>0</v>
      </c>
      <c r="CC96" s="45">
        <f t="shared" si="166"/>
        <v>0</v>
      </c>
      <c r="CD96" s="45">
        <f t="shared" si="167"/>
        <v>0</v>
      </c>
      <c r="CE96" s="45">
        <f t="shared" si="168"/>
        <v>0</v>
      </c>
      <c r="CF96" s="45">
        <f t="shared" si="169"/>
        <v>0</v>
      </c>
      <c r="CG96" s="45">
        <f t="shared" si="170"/>
        <v>0</v>
      </c>
      <c r="CH96" s="45">
        <f t="shared" si="171"/>
        <v>0</v>
      </c>
      <c r="CI96" s="45">
        <f t="shared" si="172"/>
        <v>0</v>
      </c>
      <c r="CJ96" s="45">
        <f t="shared" si="173"/>
        <v>0</v>
      </c>
      <c r="CK96" s="45">
        <f t="shared" si="174"/>
        <v>0</v>
      </c>
      <c r="CL96" s="45">
        <f t="shared" si="175"/>
        <v>0</v>
      </c>
      <c r="CM96" s="45"/>
      <c r="CN96" s="274">
        <f t="shared" si="207"/>
        <v>0</v>
      </c>
      <c r="CO96" s="274">
        <v>95</v>
      </c>
      <c r="CP96" s="269">
        <f t="shared" si="208"/>
        <v>1</v>
      </c>
      <c r="CQ96" s="269">
        <f>CP96+COUNTIF($CP$2:CP96,CP96)-1</f>
        <v>95</v>
      </c>
      <c r="CR96" s="271" t="str">
        <f t="shared" si="176"/>
        <v>Holy See (Vatican City State)</v>
      </c>
      <c r="CS96" s="71">
        <f t="shared" si="209"/>
        <v>0</v>
      </c>
      <c r="CT96" s="45">
        <f t="shared" si="177"/>
        <v>0</v>
      </c>
      <c r="CU96" s="45">
        <f t="shared" si="178"/>
        <v>0</v>
      </c>
      <c r="CV96" s="45">
        <f t="shared" si="179"/>
        <v>0</v>
      </c>
      <c r="CW96" s="45">
        <f t="shared" si="180"/>
        <v>0</v>
      </c>
      <c r="CX96" s="45">
        <f t="shared" si="181"/>
        <v>0</v>
      </c>
      <c r="CY96" s="45">
        <f t="shared" si="182"/>
        <v>0</v>
      </c>
      <c r="CZ96" s="45">
        <f t="shared" si="183"/>
        <v>0</v>
      </c>
      <c r="DA96" s="45">
        <f t="shared" si="184"/>
        <v>0</v>
      </c>
      <c r="DB96" s="45">
        <f t="shared" si="185"/>
        <v>0</v>
      </c>
      <c r="DC96" s="45">
        <f t="shared" si="186"/>
        <v>0</v>
      </c>
      <c r="DD96" s="45">
        <f t="shared" si="187"/>
        <v>0</v>
      </c>
      <c r="DE96" s="45">
        <f t="shared" si="188"/>
        <v>0</v>
      </c>
      <c r="DF96" s="45">
        <f t="shared" si="189"/>
        <v>0</v>
      </c>
      <c r="DG96" s="45">
        <f t="shared" si="190"/>
        <v>0</v>
      </c>
      <c r="DH96" s="45">
        <f t="shared" si="191"/>
        <v>0</v>
      </c>
      <c r="DI96" s="45">
        <f t="shared" si="192"/>
        <v>0</v>
      </c>
      <c r="DJ96" s="45">
        <f t="shared" si="193"/>
        <v>0</v>
      </c>
      <c r="DK96" s="45">
        <f t="shared" si="194"/>
        <v>0</v>
      </c>
      <c r="DL96" s="45">
        <f t="shared" si="195"/>
        <v>0</v>
      </c>
      <c r="DM96" s="45">
        <f t="shared" si="196"/>
        <v>0</v>
      </c>
      <c r="DN96" s="45">
        <f t="shared" si="197"/>
        <v>0</v>
      </c>
      <c r="DO96" s="45">
        <f t="shared" si="198"/>
        <v>0</v>
      </c>
      <c r="DP96" s="45">
        <f t="shared" si="199"/>
        <v>0</v>
      </c>
      <c r="DQ96" s="45">
        <f t="shared" si="200"/>
        <v>0</v>
      </c>
    </row>
    <row r="97" spans="1:121">
      <c r="A97" s="269">
        <v>96</v>
      </c>
      <c r="B97" s="400">
        <f t="shared" si="201"/>
        <v>1</v>
      </c>
      <c r="C97" s="401">
        <f>B97+COUNTIF(B$2:$B97,B97)-1</f>
        <v>96</v>
      </c>
      <c r="D97" s="402" t="str">
        <f>Tables!AI97</f>
        <v>Honduras</v>
      </c>
      <c r="E97" s="403">
        <f t="shared" si="202"/>
        <v>0</v>
      </c>
      <c r="F97" s="47">
        <f>SUMIFS('Portfolio Allocation'!C$10:C$109,'Portfolio Allocation'!$A$10:$A$109,'Graph Tables'!$D97)</f>
        <v>0</v>
      </c>
      <c r="G97" s="47">
        <f>SUMIFS('Portfolio Allocation'!D$10:D$109,'Portfolio Allocation'!$A$10:$A$109,'Graph Tables'!$D97)</f>
        <v>0</v>
      </c>
      <c r="H97" s="47">
        <f>SUMIFS('Portfolio Allocation'!E$10:E$109,'Portfolio Allocation'!$A$10:$A$109,'Graph Tables'!$D97)</f>
        <v>0</v>
      </c>
      <c r="I97" s="47">
        <f>SUMIFS('Portfolio Allocation'!F$10:F$109,'Portfolio Allocation'!$A$10:$A$109,'Graph Tables'!$D97)</f>
        <v>0</v>
      </c>
      <c r="J97" s="47">
        <f>SUMIFS('Portfolio Allocation'!G$10:G$109,'Portfolio Allocation'!$A$10:$A$109,'Graph Tables'!$D97)</f>
        <v>0</v>
      </c>
      <c r="K97" s="47">
        <f>SUMIFS('Portfolio Allocation'!H$10:H$109,'Portfolio Allocation'!$A$10:$A$109,'Graph Tables'!$D97)</f>
        <v>0</v>
      </c>
      <c r="L97" s="47">
        <f>SUMIFS('Portfolio Allocation'!I$10:I$109,'Portfolio Allocation'!$A$10:$A$109,'Graph Tables'!$D97)</f>
        <v>0</v>
      </c>
      <c r="M97" s="47">
        <f>SUMIFS('Portfolio Allocation'!J$10:J$109,'Portfolio Allocation'!$A$10:$A$109,'Graph Tables'!$D97)</f>
        <v>0</v>
      </c>
      <c r="N97" s="47">
        <f>SUMIFS('Portfolio Allocation'!K$10:K$109,'Portfolio Allocation'!$A$10:$A$109,'Graph Tables'!$D97)</f>
        <v>0</v>
      </c>
      <c r="O97" s="47">
        <f>SUMIFS('Portfolio Allocation'!L$10:L$109,'Portfolio Allocation'!$A$10:$A$109,'Graph Tables'!$D97)</f>
        <v>0</v>
      </c>
      <c r="P97" s="47">
        <f>SUMIFS('Portfolio Allocation'!M$10:M$109,'Portfolio Allocation'!$A$10:$A$109,'Graph Tables'!$D97)</f>
        <v>0</v>
      </c>
      <c r="Q97" s="47">
        <f>SUMIFS('Portfolio Allocation'!N$10:N$109,'Portfolio Allocation'!$A$10:$A$109,'Graph Tables'!$D97)</f>
        <v>0</v>
      </c>
      <c r="R97" s="47">
        <f>SUMIFS('Portfolio Allocation'!O$10:O$109,'Portfolio Allocation'!$A$10:$A$109,'Graph Tables'!$D97)</f>
        <v>0</v>
      </c>
      <c r="S97" s="47">
        <f>SUMIFS('Portfolio Allocation'!P$10:P$109,'Portfolio Allocation'!$A$10:$A$109,'Graph Tables'!$D97)</f>
        <v>0</v>
      </c>
      <c r="T97" s="47">
        <f>SUMIFS('Portfolio Allocation'!Q$10:Q$109,'Portfolio Allocation'!$A$10:$A$109,'Graph Tables'!$D97)</f>
        <v>0</v>
      </c>
      <c r="U97" s="47">
        <f>SUMIFS('Portfolio Allocation'!R$10:R$109,'Portfolio Allocation'!$A$10:$A$109,'Graph Tables'!$D97)</f>
        <v>0</v>
      </c>
      <c r="V97" s="47">
        <f>SUMIFS('Portfolio Allocation'!S$10:S$109,'Portfolio Allocation'!$A$10:$A$109,'Graph Tables'!$D97)</f>
        <v>0</v>
      </c>
      <c r="W97" s="47">
        <f>SUMIFS('Portfolio Allocation'!T$10:T$109,'Portfolio Allocation'!$A$10:$A$109,'Graph Tables'!$D97)</f>
        <v>0</v>
      </c>
      <c r="X97" s="47">
        <f>SUMIFS('Portfolio Allocation'!U$10:U$109,'Portfolio Allocation'!$A$10:$A$109,'Graph Tables'!$D97)</f>
        <v>0</v>
      </c>
      <c r="Y97" s="47">
        <f>SUMIFS('Portfolio Allocation'!V$10:V$109,'Portfolio Allocation'!$A$10:$A$109,'Graph Tables'!$D97)</f>
        <v>0</v>
      </c>
      <c r="Z97" s="47">
        <f>SUMIFS('Portfolio Allocation'!W$10:W$109,'Portfolio Allocation'!$A$10:$A$109,'Graph Tables'!$D97)</f>
        <v>0</v>
      </c>
      <c r="AA97" s="47">
        <f>SUMIFS('Portfolio Allocation'!X$10:X$109,'Portfolio Allocation'!$A$10:$A$109,'Graph Tables'!$D97)</f>
        <v>0</v>
      </c>
      <c r="AB97" s="47">
        <f>SUMIFS('Portfolio Allocation'!Y$10:Y$109,'Portfolio Allocation'!$A$10:$A$109,'Graph Tables'!$D97)</f>
        <v>0</v>
      </c>
      <c r="AC97" s="47">
        <f>SUMIFS('Portfolio Allocation'!Z$10:Z$109,'Portfolio Allocation'!$A$10:$A$109,'Graph Tables'!$D97)</f>
        <v>0</v>
      </c>
      <c r="AD97" s="47"/>
      <c r="AE97" s="49">
        <v>96</v>
      </c>
      <c r="AF97" t="str">
        <f t="shared" si="203"/>
        <v xml:space="preserve"> </v>
      </c>
      <c r="AG97" s="45">
        <f t="shared" si="210"/>
        <v>0</v>
      </c>
      <c r="AH97" s="47"/>
      <c r="AI97" s="269">
        <f t="shared" si="204"/>
        <v>1</v>
      </c>
      <c r="AJ97" s="269">
        <f>AI97+COUNTIF(AI$2:$AI97,AI97)-1</f>
        <v>96</v>
      </c>
      <c r="AK97" s="271" t="str">
        <f t="shared" si="127"/>
        <v>Honduras</v>
      </c>
      <c r="AL97" s="71">
        <f t="shared" si="205"/>
        <v>0</v>
      </c>
      <c r="AM97" s="45">
        <f t="shared" si="128"/>
        <v>0</v>
      </c>
      <c r="AN97" s="45">
        <f t="shared" si="129"/>
        <v>0</v>
      </c>
      <c r="AO97" s="45">
        <f t="shared" si="130"/>
        <v>0</v>
      </c>
      <c r="AP97" s="45">
        <f t="shared" si="131"/>
        <v>0</v>
      </c>
      <c r="AQ97" s="45">
        <f t="shared" si="132"/>
        <v>0</v>
      </c>
      <c r="AR97" s="45">
        <f t="shared" si="133"/>
        <v>0</v>
      </c>
      <c r="AS97" s="45">
        <f t="shared" si="134"/>
        <v>0</v>
      </c>
      <c r="AT97" s="45">
        <f t="shared" si="135"/>
        <v>0</v>
      </c>
      <c r="AU97" s="45">
        <f t="shared" si="136"/>
        <v>0</v>
      </c>
      <c r="AV97" s="45">
        <f t="shared" si="137"/>
        <v>0</v>
      </c>
      <c r="AW97" s="45">
        <f t="shared" si="138"/>
        <v>0</v>
      </c>
      <c r="AX97" s="45">
        <f t="shared" si="139"/>
        <v>0</v>
      </c>
      <c r="AY97" s="45">
        <f t="shared" si="140"/>
        <v>0</v>
      </c>
      <c r="AZ97" s="45">
        <f t="shared" si="141"/>
        <v>0</v>
      </c>
      <c r="BA97" s="45">
        <f t="shared" si="142"/>
        <v>0</v>
      </c>
      <c r="BB97" s="45">
        <f t="shared" si="143"/>
        <v>0</v>
      </c>
      <c r="BC97" s="45">
        <f t="shared" si="144"/>
        <v>0</v>
      </c>
      <c r="BD97" s="45">
        <f t="shared" si="145"/>
        <v>0</v>
      </c>
      <c r="BE97" s="45">
        <f t="shared" si="146"/>
        <v>0</v>
      </c>
      <c r="BF97" s="45">
        <f t="shared" si="147"/>
        <v>0</v>
      </c>
      <c r="BG97" s="45">
        <f t="shared" si="148"/>
        <v>0</v>
      </c>
      <c r="BH97" s="45">
        <f t="shared" si="149"/>
        <v>0</v>
      </c>
      <c r="BI97" s="45">
        <f t="shared" si="150"/>
        <v>0</v>
      </c>
      <c r="BJ97" s="45">
        <f t="shared" si="151"/>
        <v>0</v>
      </c>
      <c r="BK97" s="45"/>
      <c r="BL97" s="49">
        <v>96</v>
      </c>
      <c r="BM97">
        <f t="shared" si="206"/>
        <v>0</v>
      </c>
      <c r="BN97" s="45">
        <f t="shared" si="211"/>
        <v>0</v>
      </c>
      <c r="BO97" s="45">
        <f t="shared" si="152"/>
        <v>0</v>
      </c>
      <c r="BP97" s="45">
        <f t="shared" si="153"/>
        <v>0</v>
      </c>
      <c r="BQ97" s="45">
        <f t="shared" si="154"/>
        <v>0</v>
      </c>
      <c r="BR97" s="45">
        <f t="shared" si="155"/>
        <v>0</v>
      </c>
      <c r="BS97" s="45">
        <f t="shared" si="156"/>
        <v>0</v>
      </c>
      <c r="BT97" s="45">
        <f t="shared" si="157"/>
        <v>0</v>
      </c>
      <c r="BU97" s="45">
        <f t="shared" si="158"/>
        <v>0</v>
      </c>
      <c r="BV97" s="45">
        <f t="shared" si="159"/>
        <v>0</v>
      </c>
      <c r="BW97" s="45">
        <f t="shared" si="160"/>
        <v>0</v>
      </c>
      <c r="BX97" s="45">
        <f t="shared" si="161"/>
        <v>0</v>
      </c>
      <c r="BY97" s="45">
        <f t="shared" si="162"/>
        <v>0</v>
      </c>
      <c r="BZ97" s="45">
        <f t="shared" si="163"/>
        <v>0</v>
      </c>
      <c r="CA97" s="45">
        <f t="shared" si="164"/>
        <v>0</v>
      </c>
      <c r="CB97" s="45">
        <f t="shared" si="165"/>
        <v>0</v>
      </c>
      <c r="CC97" s="45">
        <f t="shared" si="166"/>
        <v>0</v>
      </c>
      <c r="CD97" s="45">
        <f t="shared" si="167"/>
        <v>0</v>
      </c>
      <c r="CE97" s="45">
        <f t="shared" si="168"/>
        <v>0</v>
      </c>
      <c r="CF97" s="45">
        <f t="shared" si="169"/>
        <v>0</v>
      </c>
      <c r="CG97" s="45">
        <f t="shared" si="170"/>
        <v>0</v>
      </c>
      <c r="CH97" s="45">
        <f t="shared" si="171"/>
        <v>0</v>
      </c>
      <c r="CI97" s="45">
        <f t="shared" si="172"/>
        <v>0</v>
      </c>
      <c r="CJ97" s="45">
        <f t="shared" si="173"/>
        <v>0</v>
      </c>
      <c r="CK97" s="45">
        <f t="shared" si="174"/>
        <v>0</v>
      </c>
      <c r="CL97" s="45">
        <f t="shared" si="175"/>
        <v>0</v>
      </c>
      <c r="CM97" s="45"/>
      <c r="CN97" s="274">
        <f t="shared" si="207"/>
        <v>0</v>
      </c>
      <c r="CO97" s="274">
        <v>96</v>
      </c>
      <c r="CP97" s="269">
        <f t="shared" si="208"/>
        <v>1</v>
      </c>
      <c r="CQ97" s="269">
        <f>CP97+COUNTIF($CP$2:CP97,CP97)-1</f>
        <v>96</v>
      </c>
      <c r="CR97" s="271" t="str">
        <f t="shared" si="176"/>
        <v>Honduras</v>
      </c>
      <c r="CS97" s="71">
        <f t="shared" si="209"/>
        <v>0</v>
      </c>
      <c r="CT97" s="45">
        <f t="shared" si="177"/>
        <v>0</v>
      </c>
      <c r="CU97" s="45">
        <f t="shared" si="178"/>
        <v>0</v>
      </c>
      <c r="CV97" s="45">
        <f t="shared" si="179"/>
        <v>0</v>
      </c>
      <c r="CW97" s="45">
        <f t="shared" si="180"/>
        <v>0</v>
      </c>
      <c r="CX97" s="45">
        <f t="shared" si="181"/>
        <v>0</v>
      </c>
      <c r="CY97" s="45">
        <f t="shared" si="182"/>
        <v>0</v>
      </c>
      <c r="CZ97" s="45">
        <f t="shared" si="183"/>
        <v>0</v>
      </c>
      <c r="DA97" s="45">
        <f t="shared" si="184"/>
        <v>0</v>
      </c>
      <c r="DB97" s="45">
        <f t="shared" si="185"/>
        <v>0</v>
      </c>
      <c r="DC97" s="45">
        <f t="shared" si="186"/>
        <v>0</v>
      </c>
      <c r="DD97" s="45">
        <f t="shared" si="187"/>
        <v>0</v>
      </c>
      <c r="DE97" s="45">
        <f t="shared" si="188"/>
        <v>0</v>
      </c>
      <c r="DF97" s="45">
        <f t="shared" si="189"/>
        <v>0</v>
      </c>
      <c r="DG97" s="45">
        <f t="shared" si="190"/>
        <v>0</v>
      </c>
      <c r="DH97" s="45">
        <f t="shared" si="191"/>
        <v>0</v>
      </c>
      <c r="DI97" s="45">
        <f t="shared" si="192"/>
        <v>0</v>
      </c>
      <c r="DJ97" s="45">
        <f t="shared" si="193"/>
        <v>0</v>
      </c>
      <c r="DK97" s="45">
        <f t="shared" si="194"/>
        <v>0</v>
      </c>
      <c r="DL97" s="45">
        <f t="shared" si="195"/>
        <v>0</v>
      </c>
      <c r="DM97" s="45">
        <f t="shared" si="196"/>
        <v>0</v>
      </c>
      <c r="DN97" s="45">
        <f t="shared" si="197"/>
        <v>0</v>
      </c>
      <c r="DO97" s="45">
        <f t="shared" si="198"/>
        <v>0</v>
      </c>
      <c r="DP97" s="45">
        <f t="shared" si="199"/>
        <v>0</v>
      </c>
      <c r="DQ97" s="45">
        <f t="shared" si="200"/>
        <v>0</v>
      </c>
    </row>
    <row r="98" spans="1:121">
      <c r="A98" s="269">
        <v>97</v>
      </c>
      <c r="B98" s="400">
        <f t="shared" si="201"/>
        <v>1</v>
      </c>
      <c r="C98" s="401">
        <f>B98+COUNTIF(B$2:$B98,B98)-1</f>
        <v>97</v>
      </c>
      <c r="D98" s="402" t="str">
        <f>Tables!AI98</f>
        <v>Hong Kong</v>
      </c>
      <c r="E98" s="403">
        <f t="shared" si="202"/>
        <v>0</v>
      </c>
      <c r="F98" s="47">
        <f>SUMIFS('Portfolio Allocation'!C$10:C$109,'Portfolio Allocation'!$A$10:$A$109,'Graph Tables'!$D98)</f>
        <v>0</v>
      </c>
      <c r="G98" s="47">
        <f>SUMIFS('Portfolio Allocation'!D$10:D$109,'Portfolio Allocation'!$A$10:$A$109,'Graph Tables'!$D98)</f>
        <v>0</v>
      </c>
      <c r="H98" s="47">
        <f>SUMIFS('Portfolio Allocation'!E$10:E$109,'Portfolio Allocation'!$A$10:$A$109,'Graph Tables'!$D98)</f>
        <v>0</v>
      </c>
      <c r="I98" s="47">
        <f>SUMIFS('Portfolio Allocation'!F$10:F$109,'Portfolio Allocation'!$A$10:$A$109,'Graph Tables'!$D98)</f>
        <v>0</v>
      </c>
      <c r="J98" s="47">
        <f>SUMIFS('Portfolio Allocation'!G$10:G$109,'Portfolio Allocation'!$A$10:$A$109,'Graph Tables'!$D98)</f>
        <v>0</v>
      </c>
      <c r="K98" s="47">
        <f>SUMIFS('Portfolio Allocation'!H$10:H$109,'Portfolio Allocation'!$A$10:$A$109,'Graph Tables'!$D98)</f>
        <v>0</v>
      </c>
      <c r="L98" s="47">
        <f>SUMIFS('Portfolio Allocation'!I$10:I$109,'Portfolio Allocation'!$A$10:$A$109,'Graph Tables'!$D98)</f>
        <v>0</v>
      </c>
      <c r="M98" s="47">
        <f>SUMIFS('Portfolio Allocation'!J$10:J$109,'Portfolio Allocation'!$A$10:$A$109,'Graph Tables'!$D98)</f>
        <v>0</v>
      </c>
      <c r="N98" s="47">
        <f>SUMIFS('Portfolio Allocation'!K$10:K$109,'Portfolio Allocation'!$A$10:$A$109,'Graph Tables'!$D98)</f>
        <v>0</v>
      </c>
      <c r="O98" s="47">
        <f>SUMIFS('Portfolio Allocation'!L$10:L$109,'Portfolio Allocation'!$A$10:$A$109,'Graph Tables'!$D98)</f>
        <v>0</v>
      </c>
      <c r="P98" s="47">
        <f>SUMIFS('Portfolio Allocation'!M$10:M$109,'Portfolio Allocation'!$A$10:$A$109,'Graph Tables'!$D98)</f>
        <v>0</v>
      </c>
      <c r="Q98" s="47">
        <f>SUMIFS('Portfolio Allocation'!N$10:N$109,'Portfolio Allocation'!$A$10:$A$109,'Graph Tables'!$D98)</f>
        <v>0</v>
      </c>
      <c r="R98" s="47">
        <f>SUMIFS('Portfolio Allocation'!O$10:O$109,'Portfolio Allocation'!$A$10:$A$109,'Graph Tables'!$D98)</f>
        <v>0</v>
      </c>
      <c r="S98" s="47">
        <f>SUMIFS('Portfolio Allocation'!P$10:P$109,'Portfolio Allocation'!$A$10:$A$109,'Graph Tables'!$D98)</f>
        <v>0</v>
      </c>
      <c r="T98" s="47">
        <f>SUMIFS('Portfolio Allocation'!Q$10:Q$109,'Portfolio Allocation'!$A$10:$A$109,'Graph Tables'!$D98)</f>
        <v>0</v>
      </c>
      <c r="U98" s="47">
        <f>SUMIFS('Portfolio Allocation'!R$10:R$109,'Portfolio Allocation'!$A$10:$A$109,'Graph Tables'!$D98)</f>
        <v>0</v>
      </c>
      <c r="V98" s="47">
        <f>SUMIFS('Portfolio Allocation'!S$10:S$109,'Portfolio Allocation'!$A$10:$A$109,'Graph Tables'!$D98)</f>
        <v>0</v>
      </c>
      <c r="W98" s="47">
        <f>SUMIFS('Portfolio Allocation'!T$10:T$109,'Portfolio Allocation'!$A$10:$A$109,'Graph Tables'!$D98)</f>
        <v>0</v>
      </c>
      <c r="X98" s="47">
        <f>SUMIFS('Portfolio Allocation'!U$10:U$109,'Portfolio Allocation'!$A$10:$A$109,'Graph Tables'!$D98)</f>
        <v>0</v>
      </c>
      <c r="Y98" s="47">
        <f>SUMIFS('Portfolio Allocation'!V$10:V$109,'Portfolio Allocation'!$A$10:$A$109,'Graph Tables'!$D98)</f>
        <v>0</v>
      </c>
      <c r="Z98" s="47">
        <f>SUMIFS('Portfolio Allocation'!W$10:W$109,'Portfolio Allocation'!$A$10:$A$109,'Graph Tables'!$D98)</f>
        <v>0</v>
      </c>
      <c r="AA98" s="47">
        <f>SUMIFS('Portfolio Allocation'!X$10:X$109,'Portfolio Allocation'!$A$10:$A$109,'Graph Tables'!$D98)</f>
        <v>0</v>
      </c>
      <c r="AB98" s="47">
        <f>SUMIFS('Portfolio Allocation'!Y$10:Y$109,'Portfolio Allocation'!$A$10:$A$109,'Graph Tables'!$D98)</f>
        <v>0</v>
      </c>
      <c r="AC98" s="47">
        <f>SUMIFS('Portfolio Allocation'!Z$10:Z$109,'Portfolio Allocation'!$A$10:$A$109,'Graph Tables'!$D98)</f>
        <v>0</v>
      </c>
      <c r="AD98" s="47"/>
      <c r="AE98" s="49">
        <v>97</v>
      </c>
      <c r="AF98" t="str">
        <f t="shared" si="203"/>
        <v xml:space="preserve"> </v>
      </c>
      <c r="AG98" s="45">
        <f t="shared" si="210"/>
        <v>0</v>
      </c>
      <c r="AH98" s="47"/>
      <c r="AI98" s="269">
        <f t="shared" si="204"/>
        <v>1</v>
      </c>
      <c r="AJ98" s="269">
        <f>AI98+COUNTIF(AI$2:$AI98,AI98)-1</f>
        <v>97</v>
      </c>
      <c r="AK98" s="271" t="str">
        <f t="shared" si="127"/>
        <v>Hong Kong</v>
      </c>
      <c r="AL98" s="71">
        <f t="shared" si="205"/>
        <v>0</v>
      </c>
      <c r="AM98" s="45">
        <f t="shared" si="128"/>
        <v>0</v>
      </c>
      <c r="AN98" s="45">
        <f t="shared" si="129"/>
        <v>0</v>
      </c>
      <c r="AO98" s="45">
        <f t="shared" si="130"/>
        <v>0</v>
      </c>
      <c r="AP98" s="45">
        <f t="shared" si="131"/>
        <v>0</v>
      </c>
      <c r="AQ98" s="45">
        <f t="shared" si="132"/>
        <v>0</v>
      </c>
      <c r="AR98" s="45">
        <f t="shared" si="133"/>
        <v>0</v>
      </c>
      <c r="AS98" s="45">
        <f t="shared" si="134"/>
        <v>0</v>
      </c>
      <c r="AT98" s="45">
        <f t="shared" si="135"/>
        <v>0</v>
      </c>
      <c r="AU98" s="45">
        <f t="shared" si="136"/>
        <v>0</v>
      </c>
      <c r="AV98" s="45">
        <f t="shared" si="137"/>
        <v>0</v>
      </c>
      <c r="AW98" s="45">
        <f t="shared" si="138"/>
        <v>0</v>
      </c>
      <c r="AX98" s="45">
        <f t="shared" si="139"/>
        <v>0</v>
      </c>
      <c r="AY98" s="45">
        <f t="shared" si="140"/>
        <v>0</v>
      </c>
      <c r="AZ98" s="45">
        <f t="shared" si="141"/>
        <v>0</v>
      </c>
      <c r="BA98" s="45">
        <f t="shared" si="142"/>
        <v>0</v>
      </c>
      <c r="BB98" s="45">
        <f t="shared" si="143"/>
        <v>0</v>
      </c>
      <c r="BC98" s="45">
        <f t="shared" si="144"/>
        <v>0</v>
      </c>
      <c r="BD98" s="45">
        <f t="shared" si="145"/>
        <v>0</v>
      </c>
      <c r="BE98" s="45">
        <f t="shared" si="146"/>
        <v>0</v>
      </c>
      <c r="BF98" s="45">
        <f t="shared" si="147"/>
        <v>0</v>
      </c>
      <c r="BG98" s="45">
        <f t="shared" si="148"/>
        <v>0</v>
      </c>
      <c r="BH98" s="45">
        <f t="shared" si="149"/>
        <v>0</v>
      </c>
      <c r="BI98" s="45">
        <f t="shared" si="150"/>
        <v>0</v>
      </c>
      <c r="BJ98" s="45">
        <f t="shared" si="151"/>
        <v>0</v>
      </c>
      <c r="BK98" s="45"/>
      <c r="BL98" s="49">
        <v>97</v>
      </c>
      <c r="BM98">
        <f t="shared" si="206"/>
        <v>0</v>
      </c>
      <c r="BN98" s="45">
        <f t="shared" si="211"/>
        <v>0</v>
      </c>
      <c r="BO98" s="45">
        <f t="shared" si="152"/>
        <v>0</v>
      </c>
      <c r="BP98" s="45">
        <f t="shared" si="153"/>
        <v>0</v>
      </c>
      <c r="BQ98" s="45">
        <f t="shared" si="154"/>
        <v>0</v>
      </c>
      <c r="BR98" s="45">
        <f t="shared" si="155"/>
        <v>0</v>
      </c>
      <c r="BS98" s="45">
        <f t="shared" si="156"/>
        <v>0</v>
      </c>
      <c r="BT98" s="45">
        <f t="shared" si="157"/>
        <v>0</v>
      </c>
      <c r="BU98" s="45">
        <f t="shared" si="158"/>
        <v>0</v>
      </c>
      <c r="BV98" s="45">
        <f t="shared" si="159"/>
        <v>0</v>
      </c>
      <c r="BW98" s="45">
        <f t="shared" si="160"/>
        <v>0</v>
      </c>
      <c r="BX98" s="45">
        <f t="shared" si="161"/>
        <v>0</v>
      </c>
      <c r="BY98" s="45">
        <f t="shared" si="162"/>
        <v>0</v>
      </c>
      <c r="BZ98" s="45">
        <f t="shared" si="163"/>
        <v>0</v>
      </c>
      <c r="CA98" s="45">
        <f t="shared" si="164"/>
        <v>0</v>
      </c>
      <c r="CB98" s="45">
        <f t="shared" si="165"/>
        <v>0</v>
      </c>
      <c r="CC98" s="45">
        <f t="shared" si="166"/>
        <v>0</v>
      </c>
      <c r="CD98" s="45">
        <f t="shared" si="167"/>
        <v>0</v>
      </c>
      <c r="CE98" s="45">
        <f t="shared" si="168"/>
        <v>0</v>
      </c>
      <c r="CF98" s="45">
        <f t="shared" si="169"/>
        <v>0</v>
      </c>
      <c r="CG98" s="45">
        <f t="shared" si="170"/>
        <v>0</v>
      </c>
      <c r="CH98" s="45">
        <f t="shared" si="171"/>
        <v>0</v>
      </c>
      <c r="CI98" s="45">
        <f t="shared" si="172"/>
        <v>0</v>
      </c>
      <c r="CJ98" s="45">
        <f t="shared" si="173"/>
        <v>0</v>
      </c>
      <c r="CK98" s="45">
        <f t="shared" si="174"/>
        <v>0</v>
      </c>
      <c r="CL98" s="45">
        <f t="shared" si="175"/>
        <v>0</v>
      </c>
      <c r="CM98" s="45"/>
      <c r="CN98" s="274">
        <f t="shared" si="207"/>
        <v>0</v>
      </c>
      <c r="CO98" s="274">
        <v>97</v>
      </c>
      <c r="CP98" s="269">
        <f t="shared" si="208"/>
        <v>1</v>
      </c>
      <c r="CQ98" s="269">
        <f>CP98+COUNTIF($CP$2:CP98,CP98)-1</f>
        <v>97</v>
      </c>
      <c r="CR98" s="271" t="str">
        <f t="shared" si="176"/>
        <v>Hong Kong</v>
      </c>
      <c r="CS98" s="71">
        <f t="shared" si="209"/>
        <v>0</v>
      </c>
      <c r="CT98" s="45">
        <f t="shared" si="177"/>
        <v>0</v>
      </c>
      <c r="CU98" s="45">
        <f t="shared" si="178"/>
        <v>0</v>
      </c>
      <c r="CV98" s="45">
        <f t="shared" si="179"/>
        <v>0</v>
      </c>
      <c r="CW98" s="45">
        <f t="shared" si="180"/>
        <v>0</v>
      </c>
      <c r="CX98" s="45">
        <f t="shared" si="181"/>
        <v>0</v>
      </c>
      <c r="CY98" s="45">
        <f t="shared" si="182"/>
        <v>0</v>
      </c>
      <c r="CZ98" s="45">
        <f t="shared" si="183"/>
        <v>0</v>
      </c>
      <c r="DA98" s="45">
        <f t="shared" si="184"/>
        <v>0</v>
      </c>
      <c r="DB98" s="45">
        <f t="shared" si="185"/>
        <v>0</v>
      </c>
      <c r="DC98" s="45">
        <f t="shared" si="186"/>
        <v>0</v>
      </c>
      <c r="DD98" s="45">
        <f t="shared" si="187"/>
        <v>0</v>
      </c>
      <c r="DE98" s="45">
        <f t="shared" si="188"/>
        <v>0</v>
      </c>
      <c r="DF98" s="45">
        <f t="shared" si="189"/>
        <v>0</v>
      </c>
      <c r="DG98" s="45">
        <f t="shared" si="190"/>
        <v>0</v>
      </c>
      <c r="DH98" s="45">
        <f t="shared" si="191"/>
        <v>0</v>
      </c>
      <c r="DI98" s="45">
        <f t="shared" si="192"/>
        <v>0</v>
      </c>
      <c r="DJ98" s="45">
        <f t="shared" si="193"/>
        <v>0</v>
      </c>
      <c r="DK98" s="45">
        <f t="shared" si="194"/>
        <v>0</v>
      </c>
      <c r="DL98" s="45">
        <f t="shared" si="195"/>
        <v>0</v>
      </c>
      <c r="DM98" s="45">
        <f t="shared" si="196"/>
        <v>0</v>
      </c>
      <c r="DN98" s="45">
        <f t="shared" si="197"/>
        <v>0</v>
      </c>
      <c r="DO98" s="45">
        <f t="shared" si="198"/>
        <v>0</v>
      </c>
      <c r="DP98" s="45">
        <f t="shared" si="199"/>
        <v>0</v>
      </c>
      <c r="DQ98" s="45">
        <f t="shared" si="200"/>
        <v>0</v>
      </c>
    </row>
    <row r="99" spans="1:121">
      <c r="A99" s="269">
        <v>98</v>
      </c>
      <c r="B99" s="400">
        <f t="shared" si="201"/>
        <v>1</v>
      </c>
      <c r="C99" s="401">
        <f>B99+COUNTIF(B$2:$B99,B99)-1</f>
        <v>98</v>
      </c>
      <c r="D99" s="402" t="str">
        <f>Tables!AI99</f>
        <v>Hungary</v>
      </c>
      <c r="E99" s="403">
        <f t="shared" si="202"/>
        <v>0</v>
      </c>
      <c r="F99" s="47">
        <f>SUMIFS('Portfolio Allocation'!C$10:C$109,'Portfolio Allocation'!$A$10:$A$109,'Graph Tables'!$D99)</f>
        <v>0</v>
      </c>
      <c r="G99" s="47">
        <f>SUMIFS('Portfolio Allocation'!D$10:D$109,'Portfolio Allocation'!$A$10:$A$109,'Graph Tables'!$D99)</f>
        <v>0</v>
      </c>
      <c r="H99" s="47">
        <f>SUMIFS('Portfolio Allocation'!E$10:E$109,'Portfolio Allocation'!$A$10:$A$109,'Graph Tables'!$D99)</f>
        <v>0</v>
      </c>
      <c r="I99" s="47">
        <f>SUMIFS('Portfolio Allocation'!F$10:F$109,'Portfolio Allocation'!$A$10:$A$109,'Graph Tables'!$D99)</f>
        <v>0</v>
      </c>
      <c r="J99" s="47">
        <f>SUMIFS('Portfolio Allocation'!G$10:G$109,'Portfolio Allocation'!$A$10:$A$109,'Graph Tables'!$D99)</f>
        <v>0</v>
      </c>
      <c r="K99" s="47">
        <f>SUMIFS('Portfolio Allocation'!H$10:H$109,'Portfolio Allocation'!$A$10:$A$109,'Graph Tables'!$D99)</f>
        <v>0</v>
      </c>
      <c r="L99" s="47">
        <f>SUMIFS('Portfolio Allocation'!I$10:I$109,'Portfolio Allocation'!$A$10:$A$109,'Graph Tables'!$D99)</f>
        <v>0</v>
      </c>
      <c r="M99" s="47">
        <f>SUMIFS('Portfolio Allocation'!J$10:J$109,'Portfolio Allocation'!$A$10:$A$109,'Graph Tables'!$D99)</f>
        <v>0</v>
      </c>
      <c r="N99" s="47">
        <f>SUMIFS('Portfolio Allocation'!K$10:K$109,'Portfolio Allocation'!$A$10:$A$109,'Graph Tables'!$D99)</f>
        <v>0</v>
      </c>
      <c r="O99" s="47">
        <f>SUMIFS('Portfolio Allocation'!L$10:L$109,'Portfolio Allocation'!$A$10:$A$109,'Graph Tables'!$D99)</f>
        <v>0</v>
      </c>
      <c r="P99" s="47">
        <f>SUMIFS('Portfolio Allocation'!M$10:M$109,'Portfolio Allocation'!$A$10:$A$109,'Graph Tables'!$D99)</f>
        <v>0</v>
      </c>
      <c r="Q99" s="47">
        <f>SUMIFS('Portfolio Allocation'!N$10:N$109,'Portfolio Allocation'!$A$10:$A$109,'Graph Tables'!$D99)</f>
        <v>0</v>
      </c>
      <c r="R99" s="47">
        <f>SUMIFS('Portfolio Allocation'!O$10:O$109,'Portfolio Allocation'!$A$10:$A$109,'Graph Tables'!$D99)</f>
        <v>0</v>
      </c>
      <c r="S99" s="47">
        <f>SUMIFS('Portfolio Allocation'!P$10:P$109,'Portfolio Allocation'!$A$10:$A$109,'Graph Tables'!$D99)</f>
        <v>0</v>
      </c>
      <c r="T99" s="47">
        <f>SUMIFS('Portfolio Allocation'!Q$10:Q$109,'Portfolio Allocation'!$A$10:$A$109,'Graph Tables'!$D99)</f>
        <v>0</v>
      </c>
      <c r="U99" s="47">
        <f>SUMIFS('Portfolio Allocation'!R$10:R$109,'Portfolio Allocation'!$A$10:$A$109,'Graph Tables'!$D99)</f>
        <v>0</v>
      </c>
      <c r="V99" s="47">
        <f>SUMIFS('Portfolio Allocation'!S$10:S$109,'Portfolio Allocation'!$A$10:$A$109,'Graph Tables'!$D99)</f>
        <v>0</v>
      </c>
      <c r="W99" s="47">
        <f>SUMIFS('Portfolio Allocation'!T$10:T$109,'Portfolio Allocation'!$A$10:$A$109,'Graph Tables'!$D99)</f>
        <v>0</v>
      </c>
      <c r="X99" s="47">
        <f>SUMIFS('Portfolio Allocation'!U$10:U$109,'Portfolio Allocation'!$A$10:$A$109,'Graph Tables'!$D99)</f>
        <v>0</v>
      </c>
      <c r="Y99" s="47">
        <f>SUMIFS('Portfolio Allocation'!V$10:V$109,'Portfolio Allocation'!$A$10:$A$109,'Graph Tables'!$D99)</f>
        <v>0</v>
      </c>
      <c r="Z99" s="47">
        <f>SUMIFS('Portfolio Allocation'!W$10:W$109,'Portfolio Allocation'!$A$10:$A$109,'Graph Tables'!$D99)</f>
        <v>0</v>
      </c>
      <c r="AA99" s="47">
        <f>SUMIFS('Portfolio Allocation'!X$10:X$109,'Portfolio Allocation'!$A$10:$A$109,'Graph Tables'!$D99)</f>
        <v>0</v>
      </c>
      <c r="AB99" s="47">
        <f>SUMIFS('Portfolio Allocation'!Y$10:Y$109,'Portfolio Allocation'!$A$10:$A$109,'Graph Tables'!$D99)</f>
        <v>0</v>
      </c>
      <c r="AC99" s="47">
        <f>SUMIFS('Portfolio Allocation'!Z$10:Z$109,'Portfolio Allocation'!$A$10:$A$109,'Graph Tables'!$D99)</f>
        <v>0</v>
      </c>
      <c r="AD99" s="47"/>
      <c r="AE99" s="49">
        <v>98</v>
      </c>
      <c r="AF99" t="str">
        <f>IF(AG99&lt;&gt;0,VLOOKUP(AE99,Ranking7,2,FALSE)," ")</f>
        <v xml:space="preserve"> </v>
      </c>
      <c r="AG99" s="45">
        <f t="shared" si="210"/>
        <v>0</v>
      </c>
      <c r="AH99" s="47"/>
      <c r="AI99" s="269">
        <f t="shared" si="204"/>
        <v>1</v>
      </c>
      <c r="AJ99" s="269">
        <f>AI99+COUNTIF(AI$2:$AI99,AI99)-1</f>
        <v>98</v>
      </c>
      <c r="AK99" s="271" t="str">
        <f t="shared" si="127"/>
        <v>Hungary</v>
      </c>
      <c r="AL99" s="71">
        <f t="shared" si="205"/>
        <v>0</v>
      </c>
      <c r="AM99" s="45">
        <f t="shared" si="128"/>
        <v>0</v>
      </c>
      <c r="AN99" s="45">
        <f t="shared" si="129"/>
        <v>0</v>
      </c>
      <c r="AO99" s="45">
        <f t="shared" si="130"/>
        <v>0</v>
      </c>
      <c r="AP99" s="45">
        <f t="shared" si="131"/>
        <v>0</v>
      </c>
      <c r="AQ99" s="45">
        <f t="shared" si="132"/>
        <v>0</v>
      </c>
      <c r="AR99" s="45">
        <f t="shared" si="133"/>
        <v>0</v>
      </c>
      <c r="AS99" s="45">
        <f t="shared" si="134"/>
        <v>0</v>
      </c>
      <c r="AT99" s="45">
        <f t="shared" si="135"/>
        <v>0</v>
      </c>
      <c r="AU99" s="45">
        <f t="shared" si="136"/>
        <v>0</v>
      </c>
      <c r="AV99" s="45">
        <f t="shared" si="137"/>
        <v>0</v>
      </c>
      <c r="AW99" s="45">
        <f t="shared" si="138"/>
        <v>0</v>
      </c>
      <c r="AX99" s="45">
        <f t="shared" si="139"/>
        <v>0</v>
      </c>
      <c r="AY99" s="45">
        <f t="shared" si="140"/>
        <v>0</v>
      </c>
      <c r="AZ99" s="45">
        <f t="shared" si="141"/>
        <v>0</v>
      </c>
      <c r="BA99" s="45">
        <f t="shared" si="142"/>
        <v>0</v>
      </c>
      <c r="BB99" s="45">
        <f t="shared" si="143"/>
        <v>0</v>
      </c>
      <c r="BC99" s="45">
        <f t="shared" si="144"/>
        <v>0</v>
      </c>
      <c r="BD99" s="45">
        <f t="shared" si="145"/>
        <v>0</v>
      </c>
      <c r="BE99" s="45">
        <f t="shared" si="146"/>
        <v>0</v>
      </c>
      <c r="BF99" s="45">
        <f t="shared" si="147"/>
        <v>0</v>
      </c>
      <c r="BG99" s="45">
        <f t="shared" si="148"/>
        <v>0</v>
      </c>
      <c r="BH99" s="45">
        <f t="shared" si="149"/>
        <v>0</v>
      </c>
      <c r="BI99" s="45">
        <f t="shared" si="150"/>
        <v>0</v>
      </c>
      <c r="BJ99" s="45">
        <f t="shared" si="151"/>
        <v>0</v>
      </c>
      <c r="BK99" s="45"/>
      <c r="BL99" s="49">
        <v>98</v>
      </c>
      <c r="BM99">
        <f>IF(BN99&lt;&gt;0,VLOOKUP(BL99,Ranking1,2,FALSE),0)</f>
        <v>0</v>
      </c>
      <c r="BN99" s="45">
        <f t="shared" si="211"/>
        <v>0</v>
      </c>
      <c r="BO99" s="45">
        <f t="shared" si="152"/>
        <v>0</v>
      </c>
      <c r="BP99" s="45">
        <f t="shared" si="153"/>
        <v>0</v>
      </c>
      <c r="BQ99" s="45">
        <f t="shared" si="154"/>
        <v>0</v>
      </c>
      <c r="BR99" s="45">
        <f t="shared" si="155"/>
        <v>0</v>
      </c>
      <c r="BS99" s="45">
        <f t="shared" si="156"/>
        <v>0</v>
      </c>
      <c r="BT99" s="45">
        <f t="shared" si="157"/>
        <v>0</v>
      </c>
      <c r="BU99" s="45">
        <f t="shared" si="158"/>
        <v>0</v>
      </c>
      <c r="BV99" s="45">
        <f t="shared" si="159"/>
        <v>0</v>
      </c>
      <c r="BW99" s="45">
        <f t="shared" si="160"/>
        <v>0</v>
      </c>
      <c r="BX99" s="45">
        <f t="shared" si="161"/>
        <v>0</v>
      </c>
      <c r="BY99" s="45">
        <f t="shared" si="162"/>
        <v>0</v>
      </c>
      <c r="BZ99" s="45">
        <f t="shared" si="163"/>
        <v>0</v>
      </c>
      <c r="CA99" s="45">
        <f t="shared" si="164"/>
        <v>0</v>
      </c>
      <c r="CB99" s="45">
        <f t="shared" si="165"/>
        <v>0</v>
      </c>
      <c r="CC99" s="45">
        <f t="shared" si="166"/>
        <v>0</v>
      </c>
      <c r="CD99" s="45">
        <f t="shared" si="167"/>
        <v>0</v>
      </c>
      <c r="CE99" s="45">
        <f t="shared" si="168"/>
        <v>0</v>
      </c>
      <c r="CF99" s="45">
        <f t="shared" si="169"/>
        <v>0</v>
      </c>
      <c r="CG99" s="45">
        <f t="shared" si="170"/>
        <v>0</v>
      </c>
      <c r="CH99" s="45">
        <f t="shared" si="171"/>
        <v>0</v>
      </c>
      <c r="CI99" s="45">
        <f t="shared" si="172"/>
        <v>0</v>
      </c>
      <c r="CJ99" s="45">
        <f t="shared" si="173"/>
        <v>0</v>
      </c>
      <c r="CK99" s="45">
        <f t="shared" si="174"/>
        <v>0</v>
      </c>
      <c r="CL99" s="45">
        <f t="shared" si="175"/>
        <v>0</v>
      </c>
      <c r="CM99" s="45"/>
      <c r="CN99" s="274">
        <f t="shared" si="207"/>
        <v>0</v>
      </c>
      <c r="CO99" s="274">
        <v>98</v>
      </c>
      <c r="CP99" s="269">
        <f t="shared" si="208"/>
        <v>1</v>
      </c>
      <c r="CQ99" s="269">
        <f>CP99+COUNTIF($CP$2:CP99,CP99)-1</f>
        <v>98</v>
      </c>
      <c r="CR99" s="271" t="str">
        <f t="shared" si="176"/>
        <v>Hungary</v>
      </c>
      <c r="CS99" s="71">
        <f t="shared" si="209"/>
        <v>0</v>
      </c>
      <c r="CT99" s="45">
        <f t="shared" si="177"/>
        <v>0</v>
      </c>
      <c r="CU99" s="45">
        <f t="shared" si="178"/>
        <v>0</v>
      </c>
      <c r="CV99" s="45">
        <f t="shared" si="179"/>
        <v>0</v>
      </c>
      <c r="CW99" s="45">
        <f t="shared" si="180"/>
        <v>0</v>
      </c>
      <c r="CX99" s="45">
        <f t="shared" si="181"/>
        <v>0</v>
      </c>
      <c r="CY99" s="45">
        <f t="shared" si="182"/>
        <v>0</v>
      </c>
      <c r="CZ99" s="45">
        <f t="shared" si="183"/>
        <v>0</v>
      </c>
      <c r="DA99" s="45">
        <f t="shared" si="184"/>
        <v>0</v>
      </c>
      <c r="DB99" s="45">
        <f t="shared" si="185"/>
        <v>0</v>
      </c>
      <c r="DC99" s="45">
        <f t="shared" si="186"/>
        <v>0</v>
      </c>
      <c r="DD99" s="45">
        <f t="shared" si="187"/>
        <v>0</v>
      </c>
      <c r="DE99" s="45">
        <f t="shared" si="188"/>
        <v>0</v>
      </c>
      <c r="DF99" s="45">
        <f t="shared" si="189"/>
        <v>0</v>
      </c>
      <c r="DG99" s="45">
        <f t="shared" si="190"/>
        <v>0</v>
      </c>
      <c r="DH99" s="45">
        <f t="shared" si="191"/>
        <v>0</v>
      </c>
      <c r="DI99" s="45">
        <f t="shared" si="192"/>
        <v>0</v>
      </c>
      <c r="DJ99" s="45">
        <f t="shared" si="193"/>
        <v>0</v>
      </c>
      <c r="DK99" s="45">
        <f t="shared" si="194"/>
        <v>0</v>
      </c>
      <c r="DL99" s="45">
        <f t="shared" si="195"/>
        <v>0</v>
      </c>
      <c r="DM99" s="45">
        <f t="shared" si="196"/>
        <v>0</v>
      </c>
      <c r="DN99" s="45">
        <f t="shared" si="197"/>
        <v>0</v>
      </c>
      <c r="DO99" s="45">
        <f t="shared" si="198"/>
        <v>0</v>
      </c>
      <c r="DP99" s="45">
        <f t="shared" si="199"/>
        <v>0</v>
      </c>
      <c r="DQ99" s="45">
        <f t="shared" si="200"/>
        <v>0</v>
      </c>
    </row>
    <row r="100" spans="1:121">
      <c r="A100" s="269">
        <v>99</v>
      </c>
      <c r="B100" s="400">
        <f t="shared" si="201"/>
        <v>1</v>
      </c>
      <c r="C100" s="401">
        <f>B100+COUNTIF(B$2:$B100,B100)-1</f>
        <v>99</v>
      </c>
      <c r="D100" s="402" t="str">
        <f>Tables!AI100</f>
        <v>Iceland</v>
      </c>
      <c r="E100" s="403">
        <f t="shared" si="202"/>
        <v>0</v>
      </c>
      <c r="F100" s="47">
        <f>SUMIFS('Portfolio Allocation'!C$10:C$109,'Portfolio Allocation'!$A$10:$A$109,'Graph Tables'!$D100)</f>
        <v>0</v>
      </c>
      <c r="G100" s="47">
        <f>SUMIFS('Portfolio Allocation'!D$10:D$109,'Portfolio Allocation'!$A$10:$A$109,'Graph Tables'!$D100)</f>
        <v>0</v>
      </c>
      <c r="H100" s="47">
        <f>SUMIFS('Portfolio Allocation'!E$10:E$109,'Portfolio Allocation'!$A$10:$A$109,'Graph Tables'!$D100)</f>
        <v>0</v>
      </c>
      <c r="I100" s="47">
        <f>SUMIFS('Portfolio Allocation'!F$10:F$109,'Portfolio Allocation'!$A$10:$A$109,'Graph Tables'!$D100)</f>
        <v>0</v>
      </c>
      <c r="J100" s="47">
        <f>SUMIFS('Portfolio Allocation'!G$10:G$109,'Portfolio Allocation'!$A$10:$A$109,'Graph Tables'!$D100)</f>
        <v>0</v>
      </c>
      <c r="K100" s="47">
        <f>SUMIFS('Portfolio Allocation'!H$10:H$109,'Portfolio Allocation'!$A$10:$A$109,'Graph Tables'!$D100)</f>
        <v>0</v>
      </c>
      <c r="L100" s="47">
        <f>SUMIFS('Portfolio Allocation'!I$10:I$109,'Portfolio Allocation'!$A$10:$A$109,'Graph Tables'!$D100)</f>
        <v>0</v>
      </c>
      <c r="M100" s="47">
        <f>SUMIFS('Portfolio Allocation'!J$10:J$109,'Portfolio Allocation'!$A$10:$A$109,'Graph Tables'!$D100)</f>
        <v>0</v>
      </c>
      <c r="N100" s="47">
        <f>SUMIFS('Portfolio Allocation'!K$10:K$109,'Portfolio Allocation'!$A$10:$A$109,'Graph Tables'!$D100)</f>
        <v>0</v>
      </c>
      <c r="O100" s="47">
        <f>SUMIFS('Portfolio Allocation'!L$10:L$109,'Portfolio Allocation'!$A$10:$A$109,'Graph Tables'!$D100)</f>
        <v>0</v>
      </c>
      <c r="P100" s="47">
        <f>SUMIFS('Portfolio Allocation'!M$10:M$109,'Portfolio Allocation'!$A$10:$A$109,'Graph Tables'!$D100)</f>
        <v>0</v>
      </c>
      <c r="Q100" s="47">
        <f>SUMIFS('Portfolio Allocation'!N$10:N$109,'Portfolio Allocation'!$A$10:$A$109,'Graph Tables'!$D100)</f>
        <v>0</v>
      </c>
      <c r="R100" s="47">
        <f>SUMIFS('Portfolio Allocation'!O$10:O$109,'Portfolio Allocation'!$A$10:$A$109,'Graph Tables'!$D100)</f>
        <v>0</v>
      </c>
      <c r="S100" s="47">
        <f>SUMIFS('Portfolio Allocation'!P$10:P$109,'Portfolio Allocation'!$A$10:$A$109,'Graph Tables'!$D100)</f>
        <v>0</v>
      </c>
      <c r="T100" s="47">
        <f>SUMIFS('Portfolio Allocation'!Q$10:Q$109,'Portfolio Allocation'!$A$10:$A$109,'Graph Tables'!$D100)</f>
        <v>0</v>
      </c>
      <c r="U100" s="47">
        <f>SUMIFS('Portfolio Allocation'!R$10:R$109,'Portfolio Allocation'!$A$10:$A$109,'Graph Tables'!$D100)</f>
        <v>0</v>
      </c>
      <c r="V100" s="47">
        <f>SUMIFS('Portfolio Allocation'!S$10:S$109,'Portfolio Allocation'!$A$10:$A$109,'Graph Tables'!$D100)</f>
        <v>0</v>
      </c>
      <c r="W100" s="47">
        <f>SUMIFS('Portfolio Allocation'!T$10:T$109,'Portfolio Allocation'!$A$10:$A$109,'Graph Tables'!$D100)</f>
        <v>0</v>
      </c>
      <c r="X100" s="47">
        <f>SUMIFS('Portfolio Allocation'!U$10:U$109,'Portfolio Allocation'!$A$10:$A$109,'Graph Tables'!$D100)</f>
        <v>0</v>
      </c>
      <c r="Y100" s="47">
        <f>SUMIFS('Portfolio Allocation'!V$10:V$109,'Portfolio Allocation'!$A$10:$A$109,'Graph Tables'!$D100)</f>
        <v>0</v>
      </c>
      <c r="Z100" s="47">
        <f>SUMIFS('Portfolio Allocation'!W$10:W$109,'Portfolio Allocation'!$A$10:$A$109,'Graph Tables'!$D100)</f>
        <v>0</v>
      </c>
      <c r="AA100" s="47">
        <f>SUMIFS('Portfolio Allocation'!X$10:X$109,'Portfolio Allocation'!$A$10:$A$109,'Graph Tables'!$D100)</f>
        <v>0</v>
      </c>
      <c r="AB100" s="47">
        <f>SUMIFS('Portfolio Allocation'!Y$10:Y$109,'Portfolio Allocation'!$A$10:$A$109,'Graph Tables'!$D100)</f>
        <v>0</v>
      </c>
      <c r="AC100" s="47">
        <f>SUMIFS('Portfolio Allocation'!Z$10:Z$109,'Portfolio Allocation'!$A$10:$A$109,'Graph Tables'!$D100)</f>
        <v>0</v>
      </c>
      <c r="AD100" s="47"/>
      <c r="AE100" s="49">
        <v>99</v>
      </c>
      <c r="AF100" t="str">
        <f>IF(AG100&lt;&gt;0,VLOOKUP(AE100,Ranking7,2,FALSE)," ")</f>
        <v xml:space="preserve"> </v>
      </c>
      <c r="AG100" s="45">
        <f t="shared" si="210"/>
        <v>0</v>
      </c>
      <c r="AH100" s="47"/>
      <c r="AI100" s="269">
        <f t="shared" si="204"/>
        <v>1</v>
      </c>
      <c r="AJ100" s="269">
        <f>AI100+COUNTIF(AI$2:$AI100,AI100)-1</f>
        <v>99</v>
      </c>
      <c r="AK100" s="271" t="str">
        <f t="shared" si="127"/>
        <v>Iceland</v>
      </c>
      <c r="AL100" s="71">
        <f t="shared" si="205"/>
        <v>0</v>
      </c>
      <c r="AM100" s="45">
        <f t="shared" si="128"/>
        <v>0</v>
      </c>
      <c r="AN100" s="45">
        <f t="shared" si="129"/>
        <v>0</v>
      </c>
      <c r="AO100" s="45">
        <f t="shared" si="130"/>
        <v>0</v>
      </c>
      <c r="AP100" s="45">
        <f t="shared" si="131"/>
        <v>0</v>
      </c>
      <c r="AQ100" s="45">
        <f t="shared" si="132"/>
        <v>0</v>
      </c>
      <c r="AR100" s="45">
        <f t="shared" si="133"/>
        <v>0</v>
      </c>
      <c r="AS100" s="45">
        <f t="shared" si="134"/>
        <v>0</v>
      </c>
      <c r="AT100" s="45">
        <f t="shared" si="135"/>
        <v>0</v>
      </c>
      <c r="AU100" s="45">
        <f t="shared" si="136"/>
        <v>0</v>
      </c>
      <c r="AV100" s="45">
        <f t="shared" si="137"/>
        <v>0</v>
      </c>
      <c r="AW100" s="45">
        <f t="shared" si="138"/>
        <v>0</v>
      </c>
      <c r="AX100" s="45">
        <f t="shared" si="139"/>
        <v>0</v>
      </c>
      <c r="AY100" s="45">
        <f t="shared" si="140"/>
        <v>0</v>
      </c>
      <c r="AZ100" s="45">
        <f t="shared" si="141"/>
        <v>0</v>
      </c>
      <c r="BA100" s="45">
        <f t="shared" si="142"/>
        <v>0</v>
      </c>
      <c r="BB100" s="45">
        <f t="shared" si="143"/>
        <v>0</v>
      </c>
      <c r="BC100" s="45">
        <f t="shared" si="144"/>
        <v>0</v>
      </c>
      <c r="BD100" s="45">
        <f t="shared" si="145"/>
        <v>0</v>
      </c>
      <c r="BE100" s="45">
        <f t="shared" si="146"/>
        <v>0</v>
      </c>
      <c r="BF100" s="45">
        <f t="shared" si="147"/>
        <v>0</v>
      </c>
      <c r="BG100" s="45">
        <f t="shared" si="148"/>
        <v>0</v>
      </c>
      <c r="BH100" s="45">
        <f t="shared" si="149"/>
        <v>0</v>
      </c>
      <c r="BI100" s="45">
        <f t="shared" si="150"/>
        <v>0</v>
      </c>
      <c r="BJ100" s="45">
        <f t="shared" si="151"/>
        <v>0</v>
      </c>
      <c r="BK100" s="45"/>
      <c r="BL100" s="49">
        <v>99</v>
      </c>
      <c r="BM100">
        <f>IF(BN100&lt;&gt;0,VLOOKUP(BL100,Ranking1,2,FALSE),0)</f>
        <v>0</v>
      </c>
      <c r="BN100" s="45">
        <f t="shared" si="211"/>
        <v>0</v>
      </c>
      <c r="BO100" s="45">
        <f t="shared" si="152"/>
        <v>0</v>
      </c>
      <c r="BP100" s="45">
        <f t="shared" si="153"/>
        <v>0</v>
      </c>
      <c r="BQ100" s="45">
        <f t="shared" si="154"/>
        <v>0</v>
      </c>
      <c r="BR100" s="45">
        <f t="shared" si="155"/>
        <v>0</v>
      </c>
      <c r="BS100" s="45">
        <f t="shared" si="156"/>
        <v>0</v>
      </c>
      <c r="BT100" s="45">
        <f t="shared" si="157"/>
        <v>0</v>
      </c>
      <c r="BU100" s="45">
        <f t="shared" si="158"/>
        <v>0</v>
      </c>
      <c r="BV100" s="45">
        <f t="shared" si="159"/>
        <v>0</v>
      </c>
      <c r="BW100" s="45">
        <f t="shared" si="160"/>
        <v>0</v>
      </c>
      <c r="BX100" s="45">
        <f t="shared" si="161"/>
        <v>0</v>
      </c>
      <c r="BY100" s="45">
        <f t="shared" si="162"/>
        <v>0</v>
      </c>
      <c r="BZ100" s="45">
        <f t="shared" si="163"/>
        <v>0</v>
      </c>
      <c r="CA100" s="45">
        <f t="shared" si="164"/>
        <v>0</v>
      </c>
      <c r="CB100" s="45">
        <f t="shared" si="165"/>
        <v>0</v>
      </c>
      <c r="CC100" s="45">
        <f t="shared" si="166"/>
        <v>0</v>
      </c>
      <c r="CD100" s="45">
        <f t="shared" si="167"/>
        <v>0</v>
      </c>
      <c r="CE100" s="45">
        <f t="shared" si="168"/>
        <v>0</v>
      </c>
      <c r="CF100" s="45">
        <f t="shared" si="169"/>
        <v>0</v>
      </c>
      <c r="CG100" s="45">
        <f t="shared" si="170"/>
        <v>0</v>
      </c>
      <c r="CH100" s="45">
        <f t="shared" si="171"/>
        <v>0</v>
      </c>
      <c r="CI100" s="45">
        <f t="shared" si="172"/>
        <v>0</v>
      </c>
      <c r="CJ100" s="45">
        <f t="shared" si="173"/>
        <v>0</v>
      </c>
      <c r="CK100" s="45">
        <f t="shared" si="174"/>
        <v>0</v>
      </c>
      <c r="CL100" s="45">
        <f t="shared" si="175"/>
        <v>0</v>
      </c>
      <c r="CM100" s="45"/>
      <c r="CN100" s="274">
        <f t="shared" si="207"/>
        <v>0</v>
      </c>
      <c r="CO100" s="274">
        <v>99</v>
      </c>
      <c r="CP100" s="269">
        <f t="shared" si="208"/>
        <v>1</v>
      </c>
      <c r="CQ100" s="269">
        <f>CP100+COUNTIF($CP$2:CP100,CP100)-1</f>
        <v>99</v>
      </c>
      <c r="CR100" s="271" t="str">
        <f t="shared" si="176"/>
        <v>Iceland</v>
      </c>
      <c r="CS100" s="71">
        <f t="shared" si="209"/>
        <v>0</v>
      </c>
      <c r="CT100" s="45">
        <f t="shared" si="177"/>
        <v>0</v>
      </c>
      <c r="CU100" s="45">
        <f t="shared" si="178"/>
        <v>0</v>
      </c>
      <c r="CV100" s="45">
        <f t="shared" si="179"/>
        <v>0</v>
      </c>
      <c r="CW100" s="45">
        <f t="shared" si="180"/>
        <v>0</v>
      </c>
      <c r="CX100" s="45">
        <f t="shared" si="181"/>
        <v>0</v>
      </c>
      <c r="CY100" s="45">
        <f t="shared" si="182"/>
        <v>0</v>
      </c>
      <c r="CZ100" s="45">
        <f t="shared" si="183"/>
        <v>0</v>
      </c>
      <c r="DA100" s="45">
        <f t="shared" si="184"/>
        <v>0</v>
      </c>
      <c r="DB100" s="45">
        <f t="shared" si="185"/>
        <v>0</v>
      </c>
      <c r="DC100" s="45">
        <f t="shared" si="186"/>
        <v>0</v>
      </c>
      <c r="DD100" s="45">
        <f t="shared" si="187"/>
        <v>0</v>
      </c>
      <c r="DE100" s="45">
        <f t="shared" si="188"/>
        <v>0</v>
      </c>
      <c r="DF100" s="45">
        <f t="shared" si="189"/>
        <v>0</v>
      </c>
      <c r="DG100" s="45">
        <f t="shared" si="190"/>
        <v>0</v>
      </c>
      <c r="DH100" s="45">
        <f t="shared" si="191"/>
        <v>0</v>
      </c>
      <c r="DI100" s="45">
        <f t="shared" si="192"/>
        <v>0</v>
      </c>
      <c r="DJ100" s="45">
        <f t="shared" si="193"/>
        <v>0</v>
      </c>
      <c r="DK100" s="45">
        <f t="shared" si="194"/>
        <v>0</v>
      </c>
      <c r="DL100" s="45">
        <f t="shared" si="195"/>
        <v>0</v>
      </c>
      <c r="DM100" s="45">
        <f t="shared" si="196"/>
        <v>0</v>
      </c>
      <c r="DN100" s="45">
        <f t="shared" si="197"/>
        <v>0</v>
      </c>
      <c r="DO100" s="45">
        <f t="shared" si="198"/>
        <v>0</v>
      </c>
      <c r="DP100" s="45">
        <f t="shared" si="199"/>
        <v>0</v>
      </c>
      <c r="DQ100" s="45">
        <f t="shared" si="200"/>
        <v>0</v>
      </c>
    </row>
    <row r="101" spans="1:121">
      <c r="A101" s="269">
        <v>100</v>
      </c>
      <c r="B101" s="400">
        <f t="shared" si="201"/>
        <v>1</v>
      </c>
      <c r="C101" s="401">
        <f>B101+COUNTIF(B$2:$B101,B101)-1</f>
        <v>100</v>
      </c>
      <c r="D101" s="402" t="str">
        <f>Tables!AI101</f>
        <v>India</v>
      </c>
      <c r="E101" s="403">
        <f t="shared" si="202"/>
        <v>0</v>
      </c>
      <c r="F101" s="47">
        <f>SUMIFS('Portfolio Allocation'!C$10:C$109,'Portfolio Allocation'!$A$10:$A$109,'Graph Tables'!$D101)</f>
        <v>0</v>
      </c>
      <c r="G101" s="47">
        <f>SUMIFS('Portfolio Allocation'!D$10:D$109,'Portfolio Allocation'!$A$10:$A$109,'Graph Tables'!$D101)</f>
        <v>0</v>
      </c>
      <c r="H101" s="47">
        <f>SUMIFS('Portfolio Allocation'!E$10:E$109,'Portfolio Allocation'!$A$10:$A$109,'Graph Tables'!$D101)</f>
        <v>0</v>
      </c>
      <c r="I101" s="47">
        <f>SUMIFS('Portfolio Allocation'!F$10:F$109,'Portfolio Allocation'!$A$10:$A$109,'Graph Tables'!$D101)</f>
        <v>0</v>
      </c>
      <c r="J101" s="47">
        <f>SUMIFS('Portfolio Allocation'!G$10:G$109,'Portfolio Allocation'!$A$10:$A$109,'Graph Tables'!$D101)</f>
        <v>0</v>
      </c>
      <c r="K101" s="47">
        <f>SUMIFS('Portfolio Allocation'!H$10:H$109,'Portfolio Allocation'!$A$10:$A$109,'Graph Tables'!$D101)</f>
        <v>0</v>
      </c>
      <c r="L101" s="47">
        <f>SUMIFS('Portfolio Allocation'!I$10:I$109,'Portfolio Allocation'!$A$10:$A$109,'Graph Tables'!$D101)</f>
        <v>0</v>
      </c>
      <c r="M101" s="47">
        <f>SUMIFS('Portfolio Allocation'!J$10:J$109,'Portfolio Allocation'!$A$10:$A$109,'Graph Tables'!$D101)</f>
        <v>0</v>
      </c>
      <c r="N101" s="47">
        <f>SUMIFS('Portfolio Allocation'!K$10:K$109,'Portfolio Allocation'!$A$10:$A$109,'Graph Tables'!$D101)</f>
        <v>0</v>
      </c>
      <c r="O101" s="47">
        <f>SUMIFS('Portfolio Allocation'!L$10:L$109,'Portfolio Allocation'!$A$10:$A$109,'Graph Tables'!$D101)</f>
        <v>0</v>
      </c>
      <c r="P101" s="47">
        <f>SUMIFS('Portfolio Allocation'!M$10:M$109,'Portfolio Allocation'!$A$10:$A$109,'Graph Tables'!$D101)</f>
        <v>0</v>
      </c>
      <c r="Q101" s="47">
        <f>SUMIFS('Portfolio Allocation'!N$10:N$109,'Portfolio Allocation'!$A$10:$A$109,'Graph Tables'!$D101)</f>
        <v>0</v>
      </c>
      <c r="R101" s="47">
        <f>SUMIFS('Portfolio Allocation'!O$10:O$109,'Portfolio Allocation'!$A$10:$A$109,'Graph Tables'!$D101)</f>
        <v>0</v>
      </c>
      <c r="S101" s="47">
        <f>SUMIFS('Portfolio Allocation'!P$10:P$109,'Portfolio Allocation'!$A$10:$A$109,'Graph Tables'!$D101)</f>
        <v>0</v>
      </c>
      <c r="T101" s="47">
        <f>SUMIFS('Portfolio Allocation'!Q$10:Q$109,'Portfolio Allocation'!$A$10:$A$109,'Graph Tables'!$D101)</f>
        <v>0</v>
      </c>
      <c r="U101" s="47">
        <f>SUMIFS('Portfolio Allocation'!R$10:R$109,'Portfolio Allocation'!$A$10:$A$109,'Graph Tables'!$D101)</f>
        <v>0</v>
      </c>
      <c r="V101" s="47">
        <f>SUMIFS('Portfolio Allocation'!S$10:S$109,'Portfolio Allocation'!$A$10:$A$109,'Graph Tables'!$D101)</f>
        <v>0</v>
      </c>
      <c r="W101" s="47">
        <f>SUMIFS('Portfolio Allocation'!T$10:T$109,'Portfolio Allocation'!$A$10:$A$109,'Graph Tables'!$D101)</f>
        <v>0</v>
      </c>
      <c r="X101" s="47">
        <f>SUMIFS('Portfolio Allocation'!U$10:U$109,'Portfolio Allocation'!$A$10:$A$109,'Graph Tables'!$D101)</f>
        <v>0</v>
      </c>
      <c r="Y101" s="47">
        <f>SUMIFS('Portfolio Allocation'!V$10:V$109,'Portfolio Allocation'!$A$10:$A$109,'Graph Tables'!$D101)</f>
        <v>0</v>
      </c>
      <c r="Z101" s="47">
        <f>SUMIFS('Portfolio Allocation'!W$10:W$109,'Portfolio Allocation'!$A$10:$A$109,'Graph Tables'!$D101)</f>
        <v>0</v>
      </c>
      <c r="AA101" s="47">
        <f>SUMIFS('Portfolio Allocation'!X$10:X$109,'Portfolio Allocation'!$A$10:$A$109,'Graph Tables'!$D101)</f>
        <v>0</v>
      </c>
      <c r="AB101" s="47">
        <f>SUMIFS('Portfolio Allocation'!Y$10:Y$109,'Portfolio Allocation'!$A$10:$A$109,'Graph Tables'!$D101)</f>
        <v>0</v>
      </c>
      <c r="AC101" s="47">
        <f>SUMIFS('Portfolio Allocation'!Z$10:Z$109,'Portfolio Allocation'!$A$10:$A$109,'Graph Tables'!$D101)</f>
        <v>0</v>
      </c>
      <c r="AD101" s="47"/>
      <c r="AE101" s="49">
        <v>100</v>
      </c>
      <c r="AF101" t="str">
        <f>IF(AG101&lt;&gt;0,VLOOKUP(AE101,Ranking7,2,FALSE)," ")</f>
        <v xml:space="preserve"> </v>
      </c>
      <c r="AG101" s="45">
        <f t="shared" si="210"/>
        <v>0</v>
      </c>
      <c r="AH101" s="47"/>
      <c r="AI101" s="269">
        <f t="shared" si="204"/>
        <v>1</v>
      </c>
      <c r="AJ101" s="269">
        <f>AI101+COUNTIF(AI$2:$AI101,AI101)-1</f>
        <v>100</v>
      </c>
      <c r="AK101" s="271" t="str">
        <f t="shared" si="127"/>
        <v>India</v>
      </c>
      <c r="AL101" s="71">
        <f t="shared" si="205"/>
        <v>0</v>
      </c>
      <c r="AM101" s="45">
        <f t="shared" si="128"/>
        <v>0</v>
      </c>
      <c r="AN101" s="45">
        <f t="shared" si="129"/>
        <v>0</v>
      </c>
      <c r="AO101" s="45">
        <f t="shared" si="130"/>
        <v>0</v>
      </c>
      <c r="AP101" s="45">
        <f t="shared" si="131"/>
        <v>0</v>
      </c>
      <c r="AQ101" s="45">
        <f t="shared" si="132"/>
        <v>0</v>
      </c>
      <c r="AR101" s="45">
        <f t="shared" si="133"/>
        <v>0</v>
      </c>
      <c r="AS101" s="45">
        <f t="shared" si="134"/>
        <v>0</v>
      </c>
      <c r="AT101" s="45">
        <f t="shared" si="135"/>
        <v>0</v>
      </c>
      <c r="AU101" s="45">
        <f t="shared" si="136"/>
        <v>0</v>
      </c>
      <c r="AV101" s="45">
        <f t="shared" si="137"/>
        <v>0</v>
      </c>
      <c r="AW101" s="45">
        <f t="shared" si="138"/>
        <v>0</v>
      </c>
      <c r="AX101" s="45">
        <f t="shared" si="139"/>
        <v>0</v>
      </c>
      <c r="AY101" s="45">
        <f t="shared" si="140"/>
        <v>0</v>
      </c>
      <c r="AZ101" s="45">
        <f t="shared" si="141"/>
        <v>0</v>
      </c>
      <c r="BA101" s="45">
        <f t="shared" si="142"/>
        <v>0</v>
      </c>
      <c r="BB101" s="45">
        <f t="shared" si="143"/>
        <v>0</v>
      </c>
      <c r="BC101" s="45">
        <f t="shared" si="144"/>
        <v>0</v>
      </c>
      <c r="BD101" s="45">
        <f t="shared" si="145"/>
        <v>0</v>
      </c>
      <c r="BE101" s="45">
        <f t="shared" si="146"/>
        <v>0</v>
      </c>
      <c r="BF101" s="45">
        <f t="shared" si="147"/>
        <v>0</v>
      </c>
      <c r="BG101" s="45">
        <f t="shared" si="148"/>
        <v>0</v>
      </c>
      <c r="BH101" s="45">
        <f t="shared" si="149"/>
        <v>0</v>
      </c>
      <c r="BI101" s="45">
        <f t="shared" si="150"/>
        <v>0</v>
      </c>
      <c r="BJ101" s="45">
        <f t="shared" si="151"/>
        <v>0</v>
      </c>
      <c r="BK101" s="45"/>
      <c r="BL101" s="49">
        <v>100</v>
      </c>
      <c r="BM101">
        <f>IF(BN101&lt;&gt;0,VLOOKUP(BL101,Ranking1,2,FALSE),0)</f>
        <v>0</v>
      </c>
      <c r="BN101" s="45">
        <f t="shared" si="211"/>
        <v>0</v>
      </c>
      <c r="BO101" s="45">
        <f t="shared" si="152"/>
        <v>0</v>
      </c>
      <c r="BP101" s="45">
        <f t="shared" si="153"/>
        <v>0</v>
      </c>
      <c r="BQ101" s="45">
        <f t="shared" si="154"/>
        <v>0</v>
      </c>
      <c r="BR101" s="45">
        <f t="shared" si="155"/>
        <v>0</v>
      </c>
      <c r="BS101" s="45">
        <f t="shared" si="156"/>
        <v>0</v>
      </c>
      <c r="BT101" s="45">
        <f t="shared" si="157"/>
        <v>0</v>
      </c>
      <c r="BU101" s="45">
        <f t="shared" si="158"/>
        <v>0</v>
      </c>
      <c r="BV101" s="45">
        <f t="shared" si="159"/>
        <v>0</v>
      </c>
      <c r="BW101" s="45">
        <f t="shared" si="160"/>
        <v>0</v>
      </c>
      <c r="BX101" s="45">
        <f t="shared" si="161"/>
        <v>0</v>
      </c>
      <c r="BY101" s="45">
        <f t="shared" si="162"/>
        <v>0</v>
      </c>
      <c r="BZ101" s="45">
        <f t="shared" si="163"/>
        <v>0</v>
      </c>
      <c r="CA101" s="45">
        <f t="shared" si="164"/>
        <v>0</v>
      </c>
      <c r="CB101" s="45">
        <f t="shared" si="165"/>
        <v>0</v>
      </c>
      <c r="CC101" s="45">
        <f t="shared" si="166"/>
        <v>0</v>
      </c>
      <c r="CD101" s="45">
        <f t="shared" si="167"/>
        <v>0</v>
      </c>
      <c r="CE101" s="45">
        <f t="shared" si="168"/>
        <v>0</v>
      </c>
      <c r="CF101" s="45">
        <f t="shared" si="169"/>
        <v>0</v>
      </c>
      <c r="CG101" s="45">
        <f t="shared" si="170"/>
        <v>0</v>
      </c>
      <c r="CH101" s="45">
        <f t="shared" si="171"/>
        <v>0</v>
      </c>
      <c r="CI101" s="45">
        <f t="shared" si="172"/>
        <v>0</v>
      </c>
      <c r="CJ101" s="45">
        <f t="shared" si="173"/>
        <v>0</v>
      </c>
      <c r="CK101" s="45">
        <f t="shared" si="174"/>
        <v>0</v>
      </c>
      <c r="CL101" s="45">
        <f t="shared" si="175"/>
        <v>0</v>
      </c>
      <c r="CM101" s="45"/>
      <c r="CN101" s="274">
        <f t="shared" si="207"/>
        <v>0</v>
      </c>
      <c r="CO101" s="274">
        <v>100</v>
      </c>
      <c r="CP101" s="269">
        <f t="shared" si="208"/>
        <v>1</v>
      </c>
      <c r="CQ101" s="269">
        <f>CP101+COUNTIF($CP$2:CP101,CP101)-1</f>
        <v>100</v>
      </c>
      <c r="CR101" s="271" t="str">
        <f t="shared" si="176"/>
        <v>India</v>
      </c>
      <c r="CS101" s="71">
        <f t="shared" si="209"/>
        <v>0</v>
      </c>
      <c r="CT101" s="45">
        <f t="shared" si="177"/>
        <v>0</v>
      </c>
      <c r="CU101" s="45">
        <f t="shared" si="178"/>
        <v>0</v>
      </c>
      <c r="CV101" s="45">
        <f t="shared" si="179"/>
        <v>0</v>
      </c>
      <c r="CW101" s="45">
        <f t="shared" si="180"/>
        <v>0</v>
      </c>
      <c r="CX101" s="45">
        <f t="shared" si="181"/>
        <v>0</v>
      </c>
      <c r="CY101" s="45">
        <f t="shared" si="182"/>
        <v>0</v>
      </c>
      <c r="CZ101" s="45">
        <f t="shared" si="183"/>
        <v>0</v>
      </c>
      <c r="DA101" s="45">
        <f t="shared" si="184"/>
        <v>0</v>
      </c>
      <c r="DB101" s="45">
        <f t="shared" si="185"/>
        <v>0</v>
      </c>
      <c r="DC101" s="45">
        <f t="shared" si="186"/>
        <v>0</v>
      </c>
      <c r="DD101" s="45">
        <f t="shared" si="187"/>
        <v>0</v>
      </c>
      <c r="DE101" s="45">
        <f t="shared" si="188"/>
        <v>0</v>
      </c>
      <c r="DF101" s="45">
        <f t="shared" si="189"/>
        <v>0</v>
      </c>
      <c r="DG101" s="45">
        <f t="shared" si="190"/>
        <v>0</v>
      </c>
      <c r="DH101" s="45">
        <f t="shared" si="191"/>
        <v>0</v>
      </c>
      <c r="DI101" s="45">
        <f t="shared" si="192"/>
        <v>0</v>
      </c>
      <c r="DJ101" s="45">
        <f t="shared" si="193"/>
        <v>0</v>
      </c>
      <c r="DK101" s="45">
        <f t="shared" si="194"/>
        <v>0</v>
      </c>
      <c r="DL101" s="45">
        <f t="shared" si="195"/>
        <v>0</v>
      </c>
      <c r="DM101" s="45">
        <f t="shared" si="196"/>
        <v>0</v>
      </c>
      <c r="DN101" s="45">
        <f t="shared" si="197"/>
        <v>0</v>
      </c>
      <c r="DO101" s="45">
        <f t="shared" si="198"/>
        <v>0</v>
      </c>
      <c r="DP101" s="45">
        <f t="shared" si="199"/>
        <v>0</v>
      </c>
      <c r="DQ101" s="45">
        <f t="shared" si="200"/>
        <v>0</v>
      </c>
    </row>
    <row r="102" spans="1:121">
      <c r="A102" s="269">
        <v>101</v>
      </c>
      <c r="B102" s="400">
        <f t="shared" si="201"/>
        <v>1</v>
      </c>
      <c r="C102" s="401">
        <f>B102+COUNTIF(B$2:$B102,B102)-1</f>
        <v>101</v>
      </c>
      <c r="D102" s="402" t="str">
        <f>Tables!AI102</f>
        <v>Indonesia</v>
      </c>
      <c r="E102" s="403">
        <f t="shared" si="202"/>
        <v>0</v>
      </c>
      <c r="F102" s="47">
        <f>SUMIFS('Portfolio Allocation'!C$10:C$109,'Portfolio Allocation'!$A$10:$A$109,'Graph Tables'!$D102)</f>
        <v>0</v>
      </c>
      <c r="G102" s="47">
        <f>SUMIFS('Portfolio Allocation'!D$10:D$109,'Portfolio Allocation'!$A$10:$A$109,'Graph Tables'!$D102)</f>
        <v>0</v>
      </c>
      <c r="H102" s="47">
        <f>SUMIFS('Portfolio Allocation'!E$10:E$109,'Portfolio Allocation'!$A$10:$A$109,'Graph Tables'!$D102)</f>
        <v>0</v>
      </c>
      <c r="I102" s="47">
        <f>SUMIFS('Portfolio Allocation'!F$10:F$109,'Portfolio Allocation'!$A$10:$A$109,'Graph Tables'!$D102)</f>
        <v>0</v>
      </c>
      <c r="J102" s="47">
        <f>SUMIFS('Portfolio Allocation'!G$10:G$109,'Portfolio Allocation'!$A$10:$A$109,'Graph Tables'!$D102)</f>
        <v>0</v>
      </c>
      <c r="K102" s="47">
        <f>SUMIFS('Portfolio Allocation'!H$10:H$109,'Portfolio Allocation'!$A$10:$A$109,'Graph Tables'!$D102)</f>
        <v>0</v>
      </c>
      <c r="L102" s="47">
        <f>SUMIFS('Portfolio Allocation'!I$10:I$109,'Portfolio Allocation'!$A$10:$A$109,'Graph Tables'!$D102)</f>
        <v>0</v>
      </c>
      <c r="M102" s="47">
        <f>SUMIFS('Portfolio Allocation'!J$10:J$109,'Portfolio Allocation'!$A$10:$A$109,'Graph Tables'!$D102)</f>
        <v>0</v>
      </c>
      <c r="N102" s="47">
        <f>SUMIFS('Portfolio Allocation'!K$10:K$109,'Portfolio Allocation'!$A$10:$A$109,'Graph Tables'!$D102)</f>
        <v>0</v>
      </c>
      <c r="O102" s="47">
        <f>SUMIFS('Portfolio Allocation'!L$10:L$109,'Portfolio Allocation'!$A$10:$A$109,'Graph Tables'!$D102)</f>
        <v>0</v>
      </c>
      <c r="P102" s="47">
        <f>SUMIFS('Portfolio Allocation'!M$10:M$109,'Portfolio Allocation'!$A$10:$A$109,'Graph Tables'!$D102)</f>
        <v>0</v>
      </c>
      <c r="Q102" s="47">
        <f>SUMIFS('Portfolio Allocation'!N$10:N$109,'Portfolio Allocation'!$A$10:$A$109,'Graph Tables'!$D102)</f>
        <v>0</v>
      </c>
      <c r="R102" s="47">
        <f>SUMIFS('Portfolio Allocation'!O$10:O$109,'Portfolio Allocation'!$A$10:$A$109,'Graph Tables'!$D102)</f>
        <v>0</v>
      </c>
      <c r="S102" s="47">
        <f>SUMIFS('Portfolio Allocation'!P$10:P$109,'Portfolio Allocation'!$A$10:$A$109,'Graph Tables'!$D102)</f>
        <v>0</v>
      </c>
      <c r="T102" s="47">
        <f>SUMIFS('Portfolio Allocation'!Q$10:Q$109,'Portfolio Allocation'!$A$10:$A$109,'Graph Tables'!$D102)</f>
        <v>0</v>
      </c>
      <c r="U102" s="47">
        <f>SUMIFS('Portfolio Allocation'!R$10:R$109,'Portfolio Allocation'!$A$10:$A$109,'Graph Tables'!$D102)</f>
        <v>0</v>
      </c>
      <c r="V102" s="47">
        <f>SUMIFS('Portfolio Allocation'!S$10:S$109,'Portfolio Allocation'!$A$10:$A$109,'Graph Tables'!$D102)</f>
        <v>0</v>
      </c>
      <c r="W102" s="47">
        <f>SUMIFS('Portfolio Allocation'!T$10:T$109,'Portfolio Allocation'!$A$10:$A$109,'Graph Tables'!$D102)</f>
        <v>0</v>
      </c>
      <c r="X102" s="47">
        <f>SUMIFS('Portfolio Allocation'!U$10:U$109,'Portfolio Allocation'!$A$10:$A$109,'Graph Tables'!$D102)</f>
        <v>0</v>
      </c>
      <c r="Y102" s="47">
        <f>SUMIFS('Portfolio Allocation'!V$10:V$109,'Portfolio Allocation'!$A$10:$A$109,'Graph Tables'!$D102)</f>
        <v>0</v>
      </c>
      <c r="Z102" s="47">
        <f>SUMIFS('Portfolio Allocation'!W$10:W$109,'Portfolio Allocation'!$A$10:$A$109,'Graph Tables'!$D102)</f>
        <v>0</v>
      </c>
      <c r="AA102" s="47">
        <f>SUMIFS('Portfolio Allocation'!X$10:X$109,'Portfolio Allocation'!$A$10:$A$109,'Graph Tables'!$D102)</f>
        <v>0</v>
      </c>
      <c r="AB102" s="47">
        <f>SUMIFS('Portfolio Allocation'!Y$10:Y$109,'Portfolio Allocation'!$A$10:$A$109,'Graph Tables'!$D102)</f>
        <v>0</v>
      </c>
      <c r="AC102" s="47">
        <f>SUMIFS('Portfolio Allocation'!Z$10:Z$109,'Portfolio Allocation'!$A$10:$A$109,'Graph Tables'!$D102)</f>
        <v>0</v>
      </c>
      <c r="AD102" s="47"/>
      <c r="AH102" s="47"/>
      <c r="AI102" s="269">
        <f t="shared" si="204"/>
        <v>1</v>
      </c>
      <c r="AJ102" s="269">
        <f>AI102+COUNTIF(AI$2:$AI102,AI102)-1</f>
        <v>101</v>
      </c>
      <c r="AK102" s="271" t="str">
        <f t="shared" si="127"/>
        <v>Indonesia</v>
      </c>
      <c r="AL102" s="71">
        <f t="shared" si="205"/>
        <v>0</v>
      </c>
      <c r="AM102" s="45">
        <f t="shared" si="128"/>
        <v>0</v>
      </c>
      <c r="AN102" s="45">
        <f t="shared" si="129"/>
        <v>0</v>
      </c>
      <c r="AO102" s="45">
        <f t="shared" si="130"/>
        <v>0</v>
      </c>
      <c r="AP102" s="45">
        <f t="shared" si="131"/>
        <v>0</v>
      </c>
      <c r="AQ102" s="45">
        <f t="shared" si="132"/>
        <v>0</v>
      </c>
      <c r="AR102" s="45">
        <f t="shared" si="133"/>
        <v>0</v>
      </c>
      <c r="AS102" s="45">
        <f t="shared" si="134"/>
        <v>0</v>
      </c>
      <c r="AT102" s="45">
        <f t="shared" si="135"/>
        <v>0</v>
      </c>
      <c r="AU102" s="45">
        <f t="shared" si="136"/>
        <v>0</v>
      </c>
      <c r="AV102" s="45">
        <f t="shared" si="137"/>
        <v>0</v>
      </c>
      <c r="AW102" s="45">
        <f t="shared" si="138"/>
        <v>0</v>
      </c>
      <c r="AX102" s="45">
        <f t="shared" si="139"/>
        <v>0</v>
      </c>
      <c r="AY102" s="45">
        <f t="shared" si="140"/>
        <v>0</v>
      </c>
      <c r="AZ102" s="45">
        <f t="shared" si="141"/>
        <v>0</v>
      </c>
      <c r="BA102" s="45">
        <f t="shared" si="142"/>
        <v>0</v>
      </c>
      <c r="BB102" s="45">
        <f t="shared" si="143"/>
        <v>0</v>
      </c>
      <c r="BC102" s="45">
        <f t="shared" si="144"/>
        <v>0</v>
      </c>
      <c r="BD102" s="45">
        <f t="shared" si="145"/>
        <v>0</v>
      </c>
      <c r="BE102" s="45">
        <f t="shared" si="146"/>
        <v>0</v>
      </c>
      <c r="BF102" s="45">
        <f t="shared" si="147"/>
        <v>0</v>
      </c>
      <c r="BG102" s="45">
        <f t="shared" si="148"/>
        <v>0</v>
      </c>
      <c r="BH102" s="45">
        <f t="shared" si="149"/>
        <v>0</v>
      </c>
      <c r="BI102" s="45">
        <f t="shared" si="150"/>
        <v>0</v>
      </c>
      <c r="BJ102" s="45">
        <f t="shared" si="151"/>
        <v>0</v>
      </c>
      <c r="BK102" s="45"/>
      <c r="CN102" s="274">
        <f t="shared" si="207"/>
        <v>0</v>
      </c>
      <c r="CO102" s="274">
        <v>101</v>
      </c>
      <c r="CP102" s="269">
        <f t="shared" si="208"/>
        <v>1</v>
      </c>
      <c r="CQ102" s="269">
        <f>CP102+COUNTIF($CP$2:CP102,CP102)-1</f>
        <v>101</v>
      </c>
      <c r="CR102" s="271" t="str">
        <f t="shared" si="176"/>
        <v>Indonesia</v>
      </c>
      <c r="CS102" s="71">
        <f t="shared" si="209"/>
        <v>0</v>
      </c>
      <c r="CT102" s="45">
        <f t="shared" si="177"/>
        <v>0</v>
      </c>
      <c r="CU102" s="45">
        <f t="shared" si="178"/>
        <v>0</v>
      </c>
      <c r="CV102" s="45">
        <f t="shared" si="179"/>
        <v>0</v>
      </c>
      <c r="CW102" s="45">
        <f t="shared" si="180"/>
        <v>0</v>
      </c>
      <c r="CX102" s="45">
        <f t="shared" si="181"/>
        <v>0</v>
      </c>
      <c r="CY102" s="45">
        <f t="shared" si="182"/>
        <v>0</v>
      </c>
      <c r="CZ102" s="45">
        <f t="shared" si="183"/>
        <v>0</v>
      </c>
      <c r="DA102" s="45">
        <f t="shared" si="184"/>
        <v>0</v>
      </c>
      <c r="DB102" s="45">
        <f t="shared" si="185"/>
        <v>0</v>
      </c>
      <c r="DC102" s="45">
        <f t="shared" si="186"/>
        <v>0</v>
      </c>
      <c r="DD102" s="45">
        <f t="shared" si="187"/>
        <v>0</v>
      </c>
      <c r="DE102" s="45">
        <f t="shared" si="188"/>
        <v>0</v>
      </c>
      <c r="DF102" s="45">
        <f t="shared" si="189"/>
        <v>0</v>
      </c>
      <c r="DG102" s="45">
        <f t="shared" si="190"/>
        <v>0</v>
      </c>
      <c r="DH102" s="45">
        <f t="shared" si="191"/>
        <v>0</v>
      </c>
      <c r="DI102" s="45">
        <f t="shared" si="192"/>
        <v>0</v>
      </c>
      <c r="DJ102" s="45">
        <f t="shared" si="193"/>
        <v>0</v>
      </c>
      <c r="DK102" s="45">
        <f t="shared" si="194"/>
        <v>0</v>
      </c>
      <c r="DL102" s="45">
        <f t="shared" si="195"/>
        <v>0</v>
      </c>
      <c r="DM102" s="45">
        <f t="shared" si="196"/>
        <v>0</v>
      </c>
      <c r="DN102" s="45">
        <f t="shared" si="197"/>
        <v>0</v>
      </c>
      <c r="DO102" s="45">
        <f t="shared" si="198"/>
        <v>0</v>
      </c>
      <c r="DP102" s="45">
        <f t="shared" si="199"/>
        <v>0</v>
      </c>
      <c r="DQ102" s="45">
        <f t="shared" si="200"/>
        <v>0</v>
      </c>
    </row>
    <row r="103" spans="1:121">
      <c r="A103" s="269">
        <v>102</v>
      </c>
      <c r="B103" s="400">
        <f t="shared" si="201"/>
        <v>1</v>
      </c>
      <c r="C103" s="401">
        <f>B103+COUNTIF(B$2:$B103,B103)-1</f>
        <v>102</v>
      </c>
      <c r="D103" s="402" t="str">
        <f>Tables!AI103</f>
        <v>Iran</v>
      </c>
      <c r="E103" s="403">
        <f t="shared" si="202"/>
        <v>0</v>
      </c>
      <c r="F103" s="47">
        <f>SUMIFS('Portfolio Allocation'!C$10:C$109,'Portfolio Allocation'!$A$10:$A$109,'Graph Tables'!$D103)</f>
        <v>0</v>
      </c>
      <c r="G103" s="47">
        <f>SUMIFS('Portfolio Allocation'!D$10:D$109,'Portfolio Allocation'!$A$10:$A$109,'Graph Tables'!$D103)</f>
        <v>0</v>
      </c>
      <c r="H103" s="47">
        <f>SUMIFS('Portfolio Allocation'!E$10:E$109,'Portfolio Allocation'!$A$10:$A$109,'Graph Tables'!$D103)</f>
        <v>0</v>
      </c>
      <c r="I103" s="47">
        <f>SUMIFS('Portfolio Allocation'!F$10:F$109,'Portfolio Allocation'!$A$10:$A$109,'Graph Tables'!$D103)</f>
        <v>0</v>
      </c>
      <c r="J103" s="47">
        <f>SUMIFS('Portfolio Allocation'!G$10:G$109,'Portfolio Allocation'!$A$10:$A$109,'Graph Tables'!$D103)</f>
        <v>0</v>
      </c>
      <c r="K103" s="47">
        <f>SUMIFS('Portfolio Allocation'!H$10:H$109,'Portfolio Allocation'!$A$10:$A$109,'Graph Tables'!$D103)</f>
        <v>0</v>
      </c>
      <c r="L103" s="47">
        <f>SUMIFS('Portfolio Allocation'!I$10:I$109,'Portfolio Allocation'!$A$10:$A$109,'Graph Tables'!$D103)</f>
        <v>0</v>
      </c>
      <c r="M103" s="47">
        <f>SUMIFS('Portfolio Allocation'!J$10:J$109,'Portfolio Allocation'!$A$10:$A$109,'Graph Tables'!$D103)</f>
        <v>0</v>
      </c>
      <c r="N103" s="47">
        <f>SUMIFS('Portfolio Allocation'!K$10:K$109,'Portfolio Allocation'!$A$10:$A$109,'Graph Tables'!$D103)</f>
        <v>0</v>
      </c>
      <c r="O103" s="47">
        <f>SUMIFS('Portfolio Allocation'!L$10:L$109,'Portfolio Allocation'!$A$10:$A$109,'Graph Tables'!$D103)</f>
        <v>0</v>
      </c>
      <c r="P103" s="47">
        <f>SUMIFS('Portfolio Allocation'!M$10:M$109,'Portfolio Allocation'!$A$10:$A$109,'Graph Tables'!$D103)</f>
        <v>0</v>
      </c>
      <c r="Q103" s="47">
        <f>SUMIFS('Portfolio Allocation'!N$10:N$109,'Portfolio Allocation'!$A$10:$A$109,'Graph Tables'!$D103)</f>
        <v>0</v>
      </c>
      <c r="R103" s="47">
        <f>SUMIFS('Portfolio Allocation'!O$10:O$109,'Portfolio Allocation'!$A$10:$A$109,'Graph Tables'!$D103)</f>
        <v>0</v>
      </c>
      <c r="S103" s="47">
        <f>SUMIFS('Portfolio Allocation'!P$10:P$109,'Portfolio Allocation'!$A$10:$A$109,'Graph Tables'!$D103)</f>
        <v>0</v>
      </c>
      <c r="T103" s="47">
        <f>SUMIFS('Portfolio Allocation'!Q$10:Q$109,'Portfolio Allocation'!$A$10:$A$109,'Graph Tables'!$D103)</f>
        <v>0</v>
      </c>
      <c r="U103" s="47">
        <f>SUMIFS('Portfolio Allocation'!R$10:R$109,'Portfolio Allocation'!$A$10:$A$109,'Graph Tables'!$D103)</f>
        <v>0</v>
      </c>
      <c r="V103" s="47">
        <f>SUMIFS('Portfolio Allocation'!S$10:S$109,'Portfolio Allocation'!$A$10:$A$109,'Graph Tables'!$D103)</f>
        <v>0</v>
      </c>
      <c r="W103" s="47">
        <f>SUMIFS('Portfolio Allocation'!T$10:T$109,'Portfolio Allocation'!$A$10:$A$109,'Graph Tables'!$D103)</f>
        <v>0</v>
      </c>
      <c r="X103" s="47">
        <f>SUMIFS('Portfolio Allocation'!U$10:U$109,'Portfolio Allocation'!$A$10:$A$109,'Graph Tables'!$D103)</f>
        <v>0</v>
      </c>
      <c r="Y103" s="47">
        <f>SUMIFS('Portfolio Allocation'!V$10:V$109,'Portfolio Allocation'!$A$10:$A$109,'Graph Tables'!$D103)</f>
        <v>0</v>
      </c>
      <c r="Z103" s="47">
        <f>SUMIFS('Portfolio Allocation'!W$10:W$109,'Portfolio Allocation'!$A$10:$A$109,'Graph Tables'!$D103)</f>
        <v>0</v>
      </c>
      <c r="AA103" s="47">
        <f>SUMIFS('Portfolio Allocation'!X$10:X$109,'Portfolio Allocation'!$A$10:$A$109,'Graph Tables'!$D103)</f>
        <v>0</v>
      </c>
      <c r="AB103" s="47">
        <f>SUMIFS('Portfolio Allocation'!Y$10:Y$109,'Portfolio Allocation'!$A$10:$A$109,'Graph Tables'!$D103)</f>
        <v>0</v>
      </c>
      <c r="AC103" s="47">
        <f>SUMIFS('Portfolio Allocation'!Z$10:Z$109,'Portfolio Allocation'!$A$10:$A$109,'Graph Tables'!$D103)</f>
        <v>0</v>
      </c>
      <c r="AD103" s="47"/>
      <c r="AH103" s="47"/>
      <c r="AI103" s="269">
        <f t="shared" si="204"/>
        <v>1</v>
      </c>
      <c r="AJ103" s="269">
        <f>AI103+COUNTIF(AI$2:$AI103,AI103)-1</f>
        <v>102</v>
      </c>
      <c r="AK103" s="271" t="str">
        <f t="shared" si="127"/>
        <v>Iran</v>
      </c>
      <c r="AL103" s="71">
        <f t="shared" si="205"/>
        <v>0</v>
      </c>
      <c r="AM103" s="45">
        <f t="shared" si="128"/>
        <v>0</v>
      </c>
      <c r="AN103" s="45">
        <f t="shared" si="129"/>
        <v>0</v>
      </c>
      <c r="AO103" s="45">
        <f t="shared" si="130"/>
        <v>0</v>
      </c>
      <c r="AP103" s="45">
        <f t="shared" si="131"/>
        <v>0</v>
      </c>
      <c r="AQ103" s="45">
        <f t="shared" si="132"/>
        <v>0</v>
      </c>
      <c r="AR103" s="45">
        <f t="shared" si="133"/>
        <v>0</v>
      </c>
      <c r="AS103" s="45">
        <f t="shared" si="134"/>
        <v>0</v>
      </c>
      <c r="AT103" s="45">
        <f t="shared" si="135"/>
        <v>0</v>
      </c>
      <c r="AU103" s="45">
        <f t="shared" si="136"/>
        <v>0</v>
      </c>
      <c r="AV103" s="45">
        <f t="shared" si="137"/>
        <v>0</v>
      </c>
      <c r="AW103" s="45">
        <f t="shared" si="138"/>
        <v>0</v>
      </c>
      <c r="AX103" s="45">
        <f t="shared" si="139"/>
        <v>0</v>
      </c>
      <c r="AY103" s="45">
        <f t="shared" si="140"/>
        <v>0</v>
      </c>
      <c r="AZ103" s="45">
        <f t="shared" si="141"/>
        <v>0</v>
      </c>
      <c r="BA103" s="45">
        <f t="shared" si="142"/>
        <v>0</v>
      </c>
      <c r="BB103" s="45">
        <f t="shared" si="143"/>
        <v>0</v>
      </c>
      <c r="BC103" s="45">
        <f t="shared" si="144"/>
        <v>0</v>
      </c>
      <c r="BD103" s="45">
        <f t="shared" si="145"/>
        <v>0</v>
      </c>
      <c r="BE103" s="45">
        <f t="shared" si="146"/>
        <v>0</v>
      </c>
      <c r="BF103" s="45">
        <f t="shared" si="147"/>
        <v>0</v>
      </c>
      <c r="BG103" s="45">
        <f t="shared" si="148"/>
        <v>0</v>
      </c>
      <c r="BH103" s="45">
        <f t="shared" si="149"/>
        <v>0</v>
      </c>
      <c r="BI103" s="45">
        <f t="shared" si="150"/>
        <v>0</v>
      </c>
      <c r="BJ103" s="45">
        <f t="shared" si="151"/>
        <v>0</v>
      </c>
      <c r="BK103" s="45"/>
      <c r="BL103" s="270" t="s">
        <v>1115</v>
      </c>
      <c r="BM103" s="270"/>
      <c r="BO103" s="273">
        <f>EE2</f>
        <v>0</v>
      </c>
      <c r="BP103" s="273">
        <f>EE3</f>
        <v>0</v>
      </c>
      <c r="BQ103" s="273">
        <f>EE4</f>
        <v>0</v>
      </c>
      <c r="BR103" s="273">
        <f>EE5</f>
        <v>0</v>
      </c>
      <c r="BS103" s="273">
        <f>EE6</f>
        <v>0</v>
      </c>
      <c r="BT103" s="273">
        <f>EE7</f>
        <v>0</v>
      </c>
      <c r="BU103" s="273">
        <f>EE8</f>
        <v>1</v>
      </c>
      <c r="BV103" s="273">
        <f>EE9</f>
        <v>0</v>
      </c>
      <c r="BW103" s="273">
        <f>EE10</f>
        <v>0</v>
      </c>
      <c r="BX103" s="273">
        <f>EE11</f>
        <v>0</v>
      </c>
      <c r="BY103" s="273">
        <f>EE12</f>
        <v>0</v>
      </c>
      <c r="BZ103" s="273">
        <f>EE13</f>
        <v>0</v>
      </c>
      <c r="CA103" s="273">
        <f>EE14</f>
        <v>0</v>
      </c>
      <c r="CB103" s="273">
        <f>EE15</f>
        <v>0</v>
      </c>
      <c r="CC103" s="273">
        <f>EE16</f>
        <v>0</v>
      </c>
      <c r="CD103" s="273">
        <f>EE17</f>
        <v>0</v>
      </c>
      <c r="CE103" s="273">
        <f>EE18</f>
        <v>0</v>
      </c>
      <c r="CF103" s="273">
        <f>EE19</f>
        <v>0</v>
      </c>
      <c r="CG103" s="273">
        <f>EE20</f>
        <v>0</v>
      </c>
      <c r="CH103" s="273">
        <f>EE21</f>
        <v>0</v>
      </c>
      <c r="CI103" s="273">
        <f>EE22</f>
        <v>0</v>
      </c>
      <c r="CJ103" s="273">
        <f>EE23</f>
        <v>0</v>
      </c>
      <c r="CK103" s="273">
        <f>EE24</f>
        <v>0</v>
      </c>
      <c r="CL103" s="273">
        <f>EE25</f>
        <v>0</v>
      </c>
      <c r="CN103" s="274">
        <f t="shared" si="207"/>
        <v>0</v>
      </c>
      <c r="CO103" s="274">
        <v>102</v>
      </c>
      <c r="CP103" s="269">
        <f t="shared" si="208"/>
        <v>1</v>
      </c>
      <c r="CQ103" s="269">
        <f>CP103+COUNTIF($CP$2:CP103,CP103)-1</f>
        <v>102</v>
      </c>
      <c r="CR103" s="271" t="str">
        <f t="shared" si="176"/>
        <v>Iran</v>
      </c>
      <c r="CS103" s="71">
        <f t="shared" si="209"/>
        <v>0</v>
      </c>
      <c r="CT103" s="45">
        <f t="shared" si="177"/>
        <v>0</v>
      </c>
      <c r="CU103" s="45">
        <f t="shared" si="178"/>
        <v>0</v>
      </c>
      <c r="CV103" s="45">
        <f t="shared" si="179"/>
        <v>0</v>
      </c>
      <c r="CW103" s="45">
        <f t="shared" si="180"/>
        <v>0</v>
      </c>
      <c r="CX103" s="45">
        <f t="shared" si="181"/>
        <v>0</v>
      </c>
      <c r="CY103" s="45">
        <f t="shared" si="182"/>
        <v>0</v>
      </c>
      <c r="CZ103" s="45">
        <f t="shared" si="183"/>
        <v>0</v>
      </c>
      <c r="DA103" s="45">
        <f t="shared" si="184"/>
        <v>0</v>
      </c>
      <c r="DB103" s="45">
        <f t="shared" si="185"/>
        <v>0</v>
      </c>
      <c r="DC103" s="45">
        <f t="shared" si="186"/>
        <v>0</v>
      </c>
      <c r="DD103" s="45">
        <f t="shared" si="187"/>
        <v>0</v>
      </c>
      <c r="DE103" s="45">
        <f t="shared" si="188"/>
        <v>0</v>
      </c>
      <c r="DF103" s="45">
        <f t="shared" si="189"/>
        <v>0</v>
      </c>
      <c r="DG103" s="45">
        <f t="shared" si="190"/>
        <v>0</v>
      </c>
      <c r="DH103" s="45">
        <f t="shared" si="191"/>
        <v>0</v>
      </c>
      <c r="DI103" s="45">
        <f t="shared" si="192"/>
        <v>0</v>
      </c>
      <c r="DJ103" s="45">
        <f t="shared" si="193"/>
        <v>0</v>
      </c>
      <c r="DK103" s="45">
        <f t="shared" si="194"/>
        <v>0</v>
      </c>
      <c r="DL103" s="45">
        <f t="shared" si="195"/>
        <v>0</v>
      </c>
      <c r="DM103" s="45">
        <f t="shared" si="196"/>
        <v>0</v>
      </c>
      <c r="DN103" s="45">
        <f t="shared" si="197"/>
        <v>0</v>
      </c>
      <c r="DO103" s="45">
        <f t="shared" si="198"/>
        <v>0</v>
      </c>
      <c r="DP103" s="45">
        <f t="shared" si="199"/>
        <v>0</v>
      </c>
      <c r="DQ103" s="45">
        <f t="shared" si="200"/>
        <v>0</v>
      </c>
    </row>
    <row r="104" spans="1:121">
      <c r="A104" s="269">
        <v>103</v>
      </c>
      <c r="B104" s="400">
        <f t="shared" si="201"/>
        <v>1</v>
      </c>
      <c r="C104" s="401">
        <f>B104+COUNTIF(B$2:$B104,B104)-1</f>
        <v>103</v>
      </c>
      <c r="D104" s="402" t="str">
        <f>Tables!AI104</f>
        <v>Iraq</v>
      </c>
      <c r="E104" s="403">
        <f t="shared" si="202"/>
        <v>0</v>
      </c>
      <c r="F104" s="47">
        <f>SUMIFS('Portfolio Allocation'!C$10:C$109,'Portfolio Allocation'!$A$10:$A$109,'Graph Tables'!$D104)</f>
        <v>0</v>
      </c>
      <c r="G104" s="47">
        <f>SUMIFS('Portfolio Allocation'!D$10:D$109,'Portfolio Allocation'!$A$10:$A$109,'Graph Tables'!$D104)</f>
        <v>0</v>
      </c>
      <c r="H104" s="47">
        <f>SUMIFS('Portfolio Allocation'!E$10:E$109,'Portfolio Allocation'!$A$10:$A$109,'Graph Tables'!$D104)</f>
        <v>0</v>
      </c>
      <c r="I104" s="47">
        <f>SUMIFS('Portfolio Allocation'!F$10:F$109,'Portfolio Allocation'!$A$10:$A$109,'Graph Tables'!$D104)</f>
        <v>0</v>
      </c>
      <c r="J104" s="47">
        <f>SUMIFS('Portfolio Allocation'!G$10:G$109,'Portfolio Allocation'!$A$10:$A$109,'Graph Tables'!$D104)</f>
        <v>0</v>
      </c>
      <c r="K104" s="47">
        <f>SUMIFS('Portfolio Allocation'!H$10:H$109,'Portfolio Allocation'!$A$10:$A$109,'Graph Tables'!$D104)</f>
        <v>0</v>
      </c>
      <c r="L104" s="47">
        <f>SUMIFS('Portfolio Allocation'!I$10:I$109,'Portfolio Allocation'!$A$10:$A$109,'Graph Tables'!$D104)</f>
        <v>0</v>
      </c>
      <c r="M104" s="47">
        <f>SUMIFS('Portfolio Allocation'!J$10:J$109,'Portfolio Allocation'!$A$10:$A$109,'Graph Tables'!$D104)</f>
        <v>0</v>
      </c>
      <c r="N104" s="47">
        <f>SUMIFS('Portfolio Allocation'!K$10:K$109,'Portfolio Allocation'!$A$10:$A$109,'Graph Tables'!$D104)</f>
        <v>0</v>
      </c>
      <c r="O104" s="47">
        <f>SUMIFS('Portfolio Allocation'!L$10:L$109,'Portfolio Allocation'!$A$10:$A$109,'Graph Tables'!$D104)</f>
        <v>0</v>
      </c>
      <c r="P104" s="47">
        <f>SUMIFS('Portfolio Allocation'!M$10:M$109,'Portfolio Allocation'!$A$10:$A$109,'Graph Tables'!$D104)</f>
        <v>0</v>
      </c>
      <c r="Q104" s="47">
        <f>SUMIFS('Portfolio Allocation'!N$10:N$109,'Portfolio Allocation'!$A$10:$A$109,'Graph Tables'!$D104)</f>
        <v>0</v>
      </c>
      <c r="R104" s="47">
        <f>SUMIFS('Portfolio Allocation'!O$10:O$109,'Portfolio Allocation'!$A$10:$A$109,'Graph Tables'!$D104)</f>
        <v>0</v>
      </c>
      <c r="S104" s="47">
        <f>SUMIFS('Portfolio Allocation'!P$10:P$109,'Portfolio Allocation'!$A$10:$A$109,'Graph Tables'!$D104)</f>
        <v>0</v>
      </c>
      <c r="T104" s="47">
        <f>SUMIFS('Portfolio Allocation'!Q$10:Q$109,'Portfolio Allocation'!$A$10:$A$109,'Graph Tables'!$D104)</f>
        <v>0</v>
      </c>
      <c r="U104" s="47">
        <f>SUMIFS('Portfolio Allocation'!R$10:R$109,'Portfolio Allocation'!$A$10:$A$109,'Graph Tables'!$D104)</f>
        <v>0</v>
      </c>
      <c r="V104" s="47">
        <f>SUMIFS('Portfolio Allocation'!S$10:S$109,'Portfolio Allocation'!$A$10:$A$109,'Graph Tables'!$D104)</f>
        <v>0</v>
      </c>
      <c r="W104" s="47">
        <f>SUMIFS('Portfolio Allocation'!T$10:T$109,'Portfolio Allocation'!$A$10:$A$109,'Graph Tables'!$D104)</f>
        <v>0</v>
      </c>
      <c r="X104" s="47">
        <f>SUMIFS('Portfolio Allocation'!U$10:U$109,'Portfolio Allocation'!$A$10:$A$109,'Graph Tables'!$D104)</f>
        <v>0</v>
      </c>
      <c r="Y104" s="47">
        <f>SUMIFS('Portfolio Allocation'!V$10:V$109,'Portfolio Allocation'!$A$10:$A$109,'Graph Tables'!$D104)</f>
        <v>0</v>
      </c>
      <c r="Z104" s="47">
        <f>SUMIFS('Portfolio Allocation'!W$10:W$109,'Portfolio Allocation'!$A$10:$A$109,'Graph Tables'!$D104)</f>
        <v>0</v>
      </c>
      <c r="AA104" s="47">
        <f>SUMIFS('Portfolio Allocation'!X$10:X$109,'Portfolio Allocation'!$A$10:$A$109,'Graph Tables'!$D104)</f>
        <v>0</v>
      </c>
      <c r="AB104" s="47">
        <f>SUMIFS('Portfolio Allocation'!Y$10:Y$109,'Portfolio Allocation'!$A$10:$A$109,'Graph Tables'!$D104)</f>
        <v>0</v>
      </c>
      <c r="AC104" s="47">
        <f>SUMIFS('Portfolio Allocation'!Z$10:Z$109,'Portfolio Allocation'!$A$10:$A$109,'Graph Tables'!$D104)</f>
        <v>0</v>
      </c>
      <c r="AD104" s="47"/>
      <c r="AH104" s="47"/>
      <c r="AI104" s="269">
        <f t="shared" si="204"/>
        <v>1</v>
      </c>
      <c r="AJ104" s="269">
        <f>AI104+COUNTIF(AI$2:$AI104,AI104)-1</f>
        <v>103</v>
      </c>
      <c r="AK104" s="271" t="str">
        <f t="shared" si="127"/>
        <v>Iraq</v>
      </c>
      <c r="AL104" s="71">
        <f t="shared" si="205"/>
        <v>0</v>
      </c>
      <c r="AM104" s="45">
        <f t="shared" si="128"/>
        <v>0</v>
      </c>
      <c r="AN104" s="45">
        <f t="shared" si="129"/>
        <v>0</v>
      </c>
      <c r="AO104" s="45">
        <f t="shared" si="130"/>
        <v>0</v>
      </c>
      <c r="AP104" s="45">
        <f t="shared" si="131"/>
        <v>0</v>
      </c>
      <c r="AQ104" s="45">
        <f t="shared" si="132"/>
        <v>0</v>
      </c>
      <c r="AR104" s="45">
        <f t="shared" si="133"/>
        <v>0</v>
      </c>
      <c r="AS104" s="45">
        <f t="shared" si="134"/>
        <v>0</v>
      </c>
      <c r="AT104" s="45">
        <f t="shared" si="135"/>
        <v>0</v>
      </c>
      <c r="AU104" s="45">
        <f t="shared" si="136"/>
        <v>0</v>
      </c>
      <c r="AV104" s="45">
        <f t="shared" si="137"/>
        <v>0</v>
      </c>
      <c r="AW104" s="45">
        <f t="shared" si="138"/>
        <v>0</v>
      </c>
      <c r="AX104" s="45">
        <f t="shared" si="139"/>
        <v>0</v>
      </c>
      <c r="AY104" s="45">
        <f t="shared" si="140"/>
        <v>0</v>
      </c>
      <c r="AZ104" s="45">
        <f t="shared" si="141"/>
        <v>0</v>
      </c>
      <c r="BA104" s="45">
        <f t="shared" si="142"/>
        <v>0</v>
      </c>
      <c r="BB104" s="45">
        <f t="shared" si="143"/>
        <v>0</v>
      </c>
      <c r="BC104" s="45">
        <f t="shared" si="144"/>
        <v>0</v>
      </c>
      <c r="BD104" s="45">
        <f t="shared" si="145"/>
        <v>0</v>
      </c>
      <c r="BE104" s="45">
        <f t="shared" si="146"/>
        <v>0</v>
      </c>
      <c r="BF104" s="45">
        <f t="shared" si="147"/>
        <v>0</v>
      </c>
      <c r="BG104" s="45">
        <f t="shared" si="148"/>
        <v>0</v>
      </c>
      <c r="BH104" s="45">
        <f t="shared" si="149"/>
        <v>0</v>
      </c>
      <c r="BI104" s="45">
        <f t="shared" si="150"/>
        <v>0</v>
      </c>
      <c r="BJ104" s="45">
        <f t="shared" si="151"/>
        <v>0</v>
      </c>
      <c r="BK104" s="45"/>
      <c r="BL104" s="270"/>
      <c r="BO104" s="45">
        <f t="shared" ref="BO104:CL104" si="212">SUM(AM2:AM241)</f>
        <v>0</v>
      </c>
      <c r="BP104" s="45">
        <f t="shared" si="212"/>
        <v>0</v>
      </c>
      <c r="BQ104" s="45">
        <f t="shared" si="212"/>
        <v>0</v>
      </c>
      <c r="BR104" s="45">
        <f t="shared" si="212"/>
        <v>0</v>
      </c>
      <c r="BS104" s="45">
        <f t="shared" si="212"/>
        <v>0</v>
      </c>
      <c r="BT104" s="45">
        <f t="shared" si="212"/>
        <v>0</v>
      </c>
      <c r="BU104" s="45">
        <f t="shared" si="212"/>
        <v>0</v>
      </c>
      <c r="BV104" s="45">
        <f t="shared" si="212"/>
        <v>0</v>
      </c>
      <c r="BW104" s="45">
        <f t="shared" si="212"/>
        <v>0</v>
      </c>
      <c r="BX104" s="45">
        <f t="shared" si="212"/>
        <v>0</v>
      </c>
      <c r="BY104" s="45">
        <f t="shared" si="212"/>
        <v>0</v>
      </c>
      <c r="BZ104" s="45">
        <f t="shared" si="212"/>
        <v>0</v>
      </c>
      <c r="CA104" s="45">
        <f t="shared" si="212"/>
        <v>0</v>
      </c>
      <c r="CB104" s="45">
        <f t="shared" si="212"/>
        <v>0</v>
      </c>
      <c r="CC104" s="45">
        <f t="shared" si="212"/>
        <v>0</v>
      </c>
      <c r="CD104" s="45">
        <f t="shared" si="212"/>
        <v>0</v>
      </c>
      <c r="CE104" s="45">
        <f t="shared" si="212"/>
        <v>0</v>
      </c>
      <c r="CF104" s="45">
        <f t="shared" si="212"/>
        <v>0</v>
      </c>
      <c r="CG104" s="45">
        <f t="shared" si="212"/>
        <v>0</v>
      </c>
      <c r="CH104" s="45">
        <f t="shared" si="212"/>
        <v>0</v>
      </c>
      <c r="CI104" s="45">
        <f t="shared" si="212"/>
        <v>0</v>
      </c>
      <c r="CJ104" s="45">
        <f t="shared" si="212"/>
        <v>0</v>
      </c>
      <c r="CK104" s="45">
        <f t="shared" si="212"/>
        <v>0</v>
      </c>
      <c r="CL104" s="45">
        <f t="shared" si="212"/>
        <v>0</v>
      </c>
      <c r="CN104" s="274">
        <f t="shared" si="207"/>
        <v>0</v>
      </c>
      <c r="CO104" s="274">
        <v>103</v>
      </c>
      <c r="CP104" s="269">
        <f t="shared" si="208"/>
        <v>1</v>
      </c>
      <c r="CQ104" s="269">
        <f>CP104+COUNTIF($CP$2:CP104,CP104)-1</f>
        <v>103</v>
      </c>
      <c r="CR104" s="271" t="str">
        <f t="shared" si="176"/>
        <v>Iraq</v>
      </c>
      <c r="CS104" s="71">
        <f t="shared" si="209"/>
        <v>0</v>
      </c>
      <c r="CT104" s="45">
        <f t="shared" si="177"/>
        <v>0</v>
      </c>
      <c r="CU104" s="45">
        <f t="shared" si="178"/>
        <v>0</v>
      </c>
      <c r="CV104" s="45">
        <f t="shared" si="179"/>
        <v>0</v>
      </c>
      <c r="CW104" s="45">
        <f t="shared" si="180"/>
        <v>0</v>
      </c>
      <c r="CX104" s="45">
        <f t="shared" si="181"/>
        <v>0</v>
      </c>
      <c r="CY104" s="45">
        <f t="shared" si="182"/>
        <v>0</v>
      </c>
      <c r="CZ104" s="45">
        <f t="shared" si="183"/>
        <v>0</v>
      </c>
      <c r="DA104" s="45">
        <f t="shared" si="184"/>
        <v>0</v>
      </c>
      <c r="DB104" s="45">
        <f t="shared" si="185"/>
        <v>0</v>
      </c>
      <c r="DC104" s="45">
        <f t="shared" si="186"/>
        <v>0</v>
      </c>
      <c r="DD104" s="45">
        <f t="shared" si="187"/>
        <v>0</v>
      </c>
      <c r="DE104" s="45">
        <f t="shared" si="188"/>
        <v>0</v>
      </c>
      <c r="DF104" s="45">
        <f t="shared" si="189"/>
        <v>0</v>
      </c>
      <c r="DG104" s="45">
        <f t="shared" si="190"/>
        <v>0</v>
      </c>
      <c r="DH104" s="45">
        <f t="shared" si="191"/>
        <v>0</v>
      </c>
      <c r="DI104" s="45">
        <f t="shared" si="192"/>
        <v>0</v>
      </c>
      <c r="DJ104" s="45">
        <f t="shared" si="193"/>
        <v>0</v>
      </c>
      <c r="DK104" s="45">
        <f t="shared" si="194"/>
        <v>0</v>
      </c>
      <c r="DL104" s="45">
        <f t="shared" si="195"/>
        <v>0</v>
      </c>
      <c r="DM104" s="45">
        <f t="shared" si="196"/>
        <v>0</v>
      </c>
      <c r="DN104" s="45">
        <f t="shared" si="197"/>
        <v>0</v>
      </c>
      <c r="DO104" s="45">
        <f t="shared" si="198"/>
        <v>0</v>
      </c>
      <c r="DP104" s="45">
        <f t="shared" si="199"/>
        <v>0</v>
      </c>
      <c r="DQ104" s="45">
        <f t="shared" si="200"/>
        <v>0</v>
      </c>
    </row>
    <row r="105" spans="1:121">
      <c r="A105" s="269">
        <v>104</v>
      </c>
      <c r="B105" s="400">
        <f t="shared" si="201"/>
        <v>1</v>
      </c>
      <c r="C105" s="401">
        <f>B105+COUNTIF(B$2:$B105,B105)-1</f>
        <v>104</v>
      </c>
      <c r="D105" s="402" t="str">
        <f>Tables!AI105</f>
        <v>Ireland</v>
      </c>
      <c r="E105" s="403">
        <f t="shared" si="202"/>
        <v>0</v>
      </c>
      <c r="F105" s="47">
        <f>SUMIFS('Portfolio Allocation'!C$10:C$109,'Portfolio Allocation'!$A$10:$A$109,'Graph Tables'!$D105)</f>
        <v>0</v>
      </c>
      <c r="G105" s="47">
        <f>SUMIFS('Portfolio Allocation'!D$10:D$109,'Portfolio Allocation'!$A$10:$A$109,'Graph Tables'!$D105)</f>
        <v>0</v>
      </c>
      <c r="H105" s="47">
        <f>SUMIFS('Portfolio Allocation'!E$10:E$109,'Portfolio Allocation'!$A$10:$A$109,'Graph Tables'!$D105)</f>
        <v>0</v>
      </c>
      <c r="I105" s="47">
        <f>SUMIFS('Portfolio Allocation'!F$10:F$109,'Portfolio Allocation'!$A$10:$A$109,'Graph Tables'!$D105)</f>
        <v>0</v>
      </c>
      <c r="J105" s="47">
        <f>SUMIFS('Portfolio Allocation'!G$10:G$109,'Portfolio Allocation'!$A$10:$A$109,'Graph Tables'!$D105)</f>
        <v>0</v>
      </c>
      <c r="K105" s="47">
        <f>SUMIFS('Portfolio Allocation'!H$10:H$109,'Portfolio Allocation'!$A$10:$A$109,'Graph Tables'!$D105)</f>
        <v>0</v>
      </c>
      <c r="L105" s="47">
        <f>SUMIFS('Portfolio Allocation'!I$10:I$109,'Portfolio Allocation'!$A$10:$A$109,'Graph Tables'!$D105)</f>
        <v>0</v>
      </c>
      <c r="M105" s="47">
        <f>SUMIFS('Portfolio Allocation'!J$10:J$109,'Portfolio Allocation'!$A$10:$A$109,'Graph Tables'!$D105)</f>
        <v>0</v>
      </c>
      <c r="N105" s="47">
        <f>SUMIFS('Portfolio Allocation'!K$10:K$109,'Portfolio Allocation'!$A$10:$A$109,'Graph Tables'!$D105)</f>
        <v>0</v>
      </c>
      <c r="O105" s="47">
        <f>SUMIFS('Portfolio Allocation'!L$10:L$109,'Portfolio Allocation'!$A$10:$A$109,'Graph Tables'!$D105)</f>
        <v>0</v>
      </c>
      <c r="P105" s="47">
        <f>SUMIFS('Portfolio Allocation'!M$10:M$109,'Portfolio Allocation'!$A$10:$A$109,'Graph Tables'!$D105)</f>
        <v>0</v>
      </c>
      <c r="Q105" s="47">
        <f>SUMIFS('Portfolio Allocation'!N$10:N$109,'Portfolio Allocation'!$A$10:$A$109,'Graph Tables'!$D105)</f>
        <v>0</v>
      </c>
      <c r="R105" s="47">
        <f>SUMIFS('Portfolio Allocation'!O$10:O$109,'Portfolio Allocation'!$A$10:$A$109,'Graph Tables'!$D105)</f>
        <v>0</v>
      </c>
      <c r="S105" s="47">
        <f>SUMIFS('Portfolio Allocation'!P$10:P$109,'Portfolio Allocation'!$A$10:$A$109,'Graph Tables'!$D105)</f>
        <v>0</v>
      </c>
      <c r="T105" s="47">
        <f>SUMIFS('Portfolio Allocation'!Q$10:Q$109,'Portfolio Allocation'!$A$10:$A$109,'Graph Tables'!$D105)</f>
        <v>0</v>
      </c>
      <c r="U105" s="47">
        <f>SUMIFS('Portfolio Allocation'!R$10:R$109,'Portfolio Allocation'!$A$10:$A$109,'Graph Tables'!$D105)</f>
        <v>0</v>
      </c>
      <c r="V105" s="47">
        <f>SUMIFS('Portfolio Allocation'!S$10:S$109,'Portfolio Allocation'!$A$10:$A$109,'Graph Tables'!$D105)</f>
        <v>0</v>
      </c>
      <c r="W105" s="47">
        <f>SUMIFS('Portfolio Allocation'!T$10:T$109,'Portfolio Allocation'!$A$10:$A$109,'Graph Tables'!$D105)</f>
        <v>0</v>
      </c>
      <c r="X105" s="47">
        <f>SUMIFS('Portfolio Allocation'!U$10:U$109,'Portfolio Allocation'!$A$10:$A$109,'Graph Tables'!$D105)</f>
        <v>0</v>
      </c>
      <c r="Y105" s="47">
        <f>SUMIFS('Portfolio Allocation'!V$10:V$109,'Portfolio Allocation'!$A$10:$A$109,'Graph Tables'!$D105)</f>
        <v>0</v>
      </c>
      <c r="Z105" s="47">
        <f>SUMIFS('Portfolio Allocation'!W$10:W$109,'Portfolio Allocation'!$A$10:$A$109,'Graph Tables'!$D105)</f>
        <v>0</v>
      </c>
      <c r="AA105" s="47">
        <f>SUMIFS('Portfolio Allocation'!X$10:X$109,'Portfolio Allocation'!$A$10:$A$109,'Graph Tables'!$D105)</f>
        <v>0</v>
      </c>
      <c r="AB105" s="47">
        <f>SUMIFS('Portfolio Allocation'!Y$10:Y$109,'Portfolio Allocation'!$A$10:$A$109,'Graph Tables'!$D105)</f>
        <v>0</v>
      </c>
      <c r="AC105" s="47">
        <f>SUMIFS('Portfolio Allocation'!Z$10:Z$109,'Portfolio Allocation'!$A$10:$A$109,'Graph Tables'!$D105)</f>
        <v>0</v>
      </c>
      <c r="AD105" s="47"/>
      <c r="AH105" s="47"/>
      <c r="AI105" s="269">
        <f t="shared" si="204"/>
        <v>1</v>
      </c>
      <c r="AJ105" s="269">
        <f>AI105+COUNTIF(AI$2:$AI105,AI105)-1</f>
        <v>104</v>
      </c>
      <c r="AK105" s="271" t="str">
        <f t="shared" si="127"/>
        <v>Ireland</v>
      </c>
      <c r="AL105" s="71">
        <f t="shared" si="205"/>
        <v>0</v>
      </c>
      <c r="AM105" s="45">
        <f t="shared" si="128"/>
        <v>0</v>
      </c>
      <c r="AN105" s="45">
        <f t="shared" si="129"/>
        <v>0</v>
      </c>
      <c r="AO105" s="45">
        <f t="shared" si="130"/>
        <v>0</v>
      </c>
      <c r="AP105" s="45">
        <f t="shared" si="131"/>
        <v>0</v>
      </c>
      <c r="AQ105" s="45">
        <f t="shared" si="132"/>
        <v>0</v>
      </c>
      <c r="AR105" s="45">
        <f t="shared" si="133"/>
        <v>0</v>
      </c>
      <c r="AS105" s="45">
        <f t="shared" si="134"/>
        <v>0</v>
      </c>
      <c r="AT105" s="45">
        <f t="shared" si="135"/>
        <v>0</v>
      </c>
      <c r="AU105" s="45">
        <f t="shared" si="136"/>
        <v>0</v>
      </c>
      <c r="AV105" s="45">
        <f t="shared" si="137"/>
        <v>0</v>
      </c>
      <c r="AW105" s="45">
        <f t="shared" si="138"/>
        <v>0</v>
      </c>
      <c r="AX105" s="45">
        <f t="shared" si="139"/>
        <v>0</v>
      </c>
      <c r="AY105" s="45">
        <f t="shared" si="140"/>
        <v>0</v>
      </c>
      <c r="AZ105" s="45">
        <f t="shared" si="141"/>
        <v>0</v>
      </c>
      <c r="BA105" s="45">
        <f t="shared" si="142"/>
        <v>0</v>
      </c>
      <c r="BB105" s="45">
        <f t="shared" si="143"/>
        <v>0</v>
      </c>
      <c r="BC105" s="45">
        <f t="shared" si="144"/>
        <v>0</v>
      </c>
      <c r="BD105" s="45">
        <f t="shared" si="145"/>
        <v>0</v>
      </c>
      <c r="BE105" s="45">
        <f t="shared" si="146"/>
        <v>0</v>
      </c>
      <c r="BF105" s="45">
        <f t="shared" si="147"/>
        <v>0</v>
      </c>
      <c r="BG105" s="45">
        <f t="shared" si="148"/>
        <v>0</v>
      </c>
      <c r="BH105" s="45">
        <f t="shared" si="149"/>
        <v>0</v>
      </c>
      <c r="BI105" s="45">
        <f t="shared" si="150"/>
        <v>0</v>
      </c>
      <c r="BJ105" s="45">
        <f t="shared" si="151"/>
        <v>0</v>
      </c>
      <c r="BK105" s="45"/>
      <c r="BL105" s="270"/>
      <c r="BO105" s="272">
        <v>1</v>
      </c>
      <c r="BP105" s="272">
        <v>2</v>
      </c>
      <c r="BQ105" s="272">
        <v>3</v>
      </c>
      <c r="BR105" s="272">
        <v>4</v>
      </c>
      <c r="BS105" s="272">
        <v>5</v>
      </c>
      <c r="BT105" s="272">
        <v>6</v>
      </c>
      <c r="BU105" s="272">
        <v>7</v>
      </c>
      <c r="BV105" s="272">
        <v>8</v>
      </c>
      <c r="BW105" s="272">
        <v>9</v>
      </c>
      <c r="BX105" s="272">
        <v>10</v>
      </c>
      <c r="BY105" s="272">
        <v>11</v>
      </c>
      <c r="BZ105" s="272">
        <v>12</v>
      </c>
      <c r="CA105" s="272">
        <v>13</v>
      </c>
      <c r="CB105" s="272">
        <v>14</v>
      </c>
      <c r="CC105" s="272">
        <v>15</v>
      </c>
      <c r="CD105" s="272">
        <v>16</v>
      </c>
      <c r="CE105" s="272">
        <v>17</v>
      </c>
      <c r="CF105" s="272">
        <v>18</v>
      </c>
      <c r="CG105" s="272">
        <v>19</v>
      </c>
      <c r="CH105" s="272">
        <v>20</v>
      </c>
      <c r="CI105" s="272">
        <v>21</v>
      </c>
      <c r="CJ105" s="272">
        <v>22</v>
      </c>
      <c r="CK105" s="272">
        <v>23</v>
      </c>
      <c r="CL105" s="272">
        <v>24</v>
      </c>
      <c r="CN105" s="274">
        <f t="shared" si="207"/>
        <v>0</v>
      </c>
      <c r="CO105" s="274">
        <v>104</v>
      </c>
      <c r="CP105" s="269">
        <f t="shared" si="208"/>
        <v>1</v>
      </c>
      <c r="CQ105" s="269">
        <f>CP105+COUNTIF($CP$2:CP105,CP105)-1</f>
        <v>104</v>
      </c>
      <c r="CR105" s="271" t="str">
        <f t="shared" si="176"/>
        <v>Ireland</v>
      </c>
      <c r="CS105" s="71">
        <f t="shared" si="209"/>
        <v>0</v>
      </c>
      <c r="CT105" s="45">
        <f t="shared" si="177"/>
        <v>0</v>
      </c>
      <c r="CU105" s="45">
        <f t="shared" si="178"/>
        <v>0</v>
      </c>
      <c r="CV105" s="45">
        <f t="shared" si="179"/>
        <v>0</v>
      </c>
      <c r="CW105" s="45">
        <f t="shared" si="180"/>
        <v>0</v>
      </c>
      <c r="CX105" s="45">
        <f t="shared" si="181"/>
        <v>0</v>
      </c>
      <c r="CY105" s="45">
        <f t="shared" si="182"/>
        <v>0</v>
      </c>
      <c r="CZ105" s="45">
        <f t="shared" si="183"/>
        <v>0</v>
      </c>
      <c r="DA105" s="45">
        <f t="shared" si="184"/>
        <v>0</v>
      </c>
      <c r="DB105" s="45">
        <f t="shared" si="185"/>
        <v>0</v>
      </c>
      <c r="DC105" s="45">
        <f t="shared" si="186"/>
        <v>0</v>
      </c>
      <c r="DD105" s="45">
        <f t="shared" si="187"/>
        <v>0</v>
      </c>
      <c r="DE105" s="45">
        <f t="shared" si="188"/>
        <v>0</v>
      </c>
      <c r="DF105" s="45">
        <f t="shared" si="189"/>
        <v>0</v>
      </c>
      <c r="DG105" s="45">
        <f t="shared" si="190"/>
        <v>0</v>
      </c>
      <c r="DH105" s="45">
        <f t="shared" si="191"/>
        <v>0</v>
      </c>
      <c r="DI105" s="45">
        <f t="shared" si="192"/>
        <v>0</v>
      </c>
      <c r="DJ105" s="45">
        <f t="shared" si="193"/>
        <v>0</v>
      </c>
      <c r="DK105" s="45">
        <f t="shared" si="194"/>
        <v>0</v>
      </c>
      <c r="DL105" s="45">
        <f t="shared" si="195"/>
        <v>0</v>
      </c>
      <c r="DM105" s="45">
        <f t="shared" si="196"/>
        <v>0</v>
      </c>
      <c r="DN105" s="45">
        <f t="shared" si="197"/>
        <v>0</v>
      </c>
      <c r="DO105" s="45">
        <f t="shared" si="198"/>
        <v>0</v>
      </c>
      <c r="DP105" s="45">
        <f t="shared" si="199"/>
        <v>0</v>
      </c>
      <c r="DQ105" s="45">
        <f t="shared" si="200"/>
        <v>0</v>
      </c>
    </row>
    <row r="106" spans="1:121">
      <c r="A106" s="269">
        <v>105</v>
      </c>
      <c r="B106" s="400">
        <f t="shared" si="201"/>
        <v>1</v>
      </c>
      <c r="C106" s="401">
        <f>B106+COUNTIF(B$2:$B106,B106)-1</f>
        <v>105</v>
      </c>
      <c r="D106" s="402" t="str">
        <f>Tables!AI106</f>
        <v>Israel</v>
      </c>
      <c r="E106" s="403">
        <f t="shared" si="202"/>
        <v>0</v>
      </c>
      <c r="F106" s="47">
        <f>SUMIFS('Portfolio Allocation'!C$10:C$109,'Portfolio Allocation'!$A$10:$A$109,'Graph Tables'!$D106)</f>
        <v>0</v>
      </c>
      <c r="G106" s="47">
        <f>SUMIFS('Portfolio Allocation'!D$10:D$109,'Portfolio Allocation'!$A$10:$A$109,'Graph Tables'!$D106)</f>
        <v>0</v>
      </c>
      <c r="H106" s="47">
        <f>SUMIFS('Portfolio Allocation'!E$10:E$109,'Portfolio Allocation'!$A$10:$A$109,'Graph Tables'!$D106)</f>
        <v>0</v>
      </c>
      <c r="I106" s="47">
        <f>SUMIFS('Portfolio Allocation'!F$10:F$109,'Portfolio Allocation'!$A$10:$A$109,'Graph Tables'!$D106)</f>
        <v>0</v>
      </c>
      <c r="J106" s="47">
        <f>SUMIFS('Portfolio Allocation'!G$10:G$109,'Portfolio Allocation'!$A$10:$A$109,'Graph Tables'!$D106)</f>
        <v>0</v>
      </c>
      <c r="K106" s="47">
        <f>SUMIFS('Portfolio Allocation'!H$10:H$109,'Portfolio Allocation'!$A$10:$A$109,'Graph Tables'!$D106)</f>
        <v>0</v>
      </c>
      <c r="L106" s="47">
        <f>SUMIFS('Portfolio Allocation'!I$10:I$109,'Portfolio Allocation'!$A$10:$A$109,'Graph Tables'!$D106)</f>
        <v>0</v>
      </c>
      <c r="M106" s="47">
        <f>SUMIFS('Portfolio Allocation'!J$10:J$109,'Portfolio Allocation'!$A$10:$A$109,'Graph Tables'!$D106)</f>
        <v>0</v>
      </c>
      <c r="N106" s="47">
        <f>SUMIFS('Portfolio Allocation'!K$10:K$109,'Portfolio Allocation'!$A$10:$A$109,'Graph Tables'!$D106)</f>
        <v>0</v>
      </c>
      <c r="O106" s="47">
        <f>SUMIFS('Portfolio Allocation'!L$10:L$109,'Portfolio Allocation'!$A$10:$A$109,'Graph Tables'!$D106)</f>
        <v>0</v>
      </c>
      <c r="P106" s="47">
        <f>SUMIFS('Portfolio Allocation'!M$10:M$109,'Portfolio Allocation'!$A$10:$A$109,'Graph Tables'!$D106)</f>
        <v>0</v>
      </c>
      <c r="Q106" s="47">
        <f>SUMIFS('Portfolio Allocation'!N$10:N$109,'Portfolio Allocation'!$A$10:$A$109,'Graph Tables'!$D106)</f>
        <v>0</v>
      </c>
      <c r="R106" s="47">
        <f>SUMIFS('Portfolio Allocation'!O$10:O$109,'Portfolio Allocation'!$A$10:$A$109,'Graph Tables'!$D106)</f>
        <v>0</v>
      </c>
      <c r="S106" s="47">
        <f>SUMIFS('Portfolio Allocation'!P$10:P$109,'Portfolio Allocation'!$A$10:$A$109,'Graph Tables'!$D106)</f>
        <v>0</v>
      </c>
      <c r="T106" s="47">
        <f>SUMIFS('Portfolio Allocation'!Q$10:Q$109,'Portfolio Allocation'!$A$10:$A$109,'Graph Tables'!$D106)</f>
        <v>0</v>
      </c>
      <c r="U106" s="47">
        <f>SUMIFS('Portfolio Allocation'!R$10:R$109,'Portfolio Allocation'!$A$10:$A$109,'Graph Tables'!$D106)</f>
        <v>0</v>
      </c>
      <c r="V106" s="47">
        <f>SUMIFS('Portfolio Allocation'!S$10:S$109,'Portfolio Allocation'!$A$10:$A$109,'Graph Tables'!$D106)</f>
        <v>0</v>
      </c>
      <c r="W106" s="47">
        <f>SUMIFS('Portfolio Allocation'!T$10:T$109,'Portfolio Allocation'!$A$10:$A$109,'Graph Tables'!$D106)</f>
        <v>0</v>
      </c>
      <c r="X106" s="47">
        <f>SUMIFS('Portfolio Allocation'!U$10:U$109,'Portfolio Allocation'!$A$10:$A$109,'Graph Tables'!$D106)</f>
        <v>0</v>
      </c>
      <c r="Y106" s="47">
        <f>SUMIFS('Portfolio Allocation'!V$10:V$109,'Portfolio Allocation'!$A$10:$A$109,'Graph Tables'!$D106)</f>
        <v>0</v>
      </c>
      <c r="Z106" s="47">
        <f>SUMIFS('Portfolio Allocation'!W$10:W$109,'Portfolio Allocation'!$A$10:$A$109,'Graph Tables'!$D106)</f>
        <v>0</v>
      </c>
      <c r="AA106" s="47">
        <f>SUMIFS('Portfolio Allocation'!X$10:X$109,'Portfolio Allocation'!$A$10:$A$109,'Graph Tables'!$D106)</f>
        <v>0</v>
      </c>
      <c r="AB106" s="47">
        <f>SUMIFS('Portfolio Allocation'!Y$10:Y$109,'Portfolio Allocation'!$A$10:$A$109,'Graph Tables'!$D106)</f>
        <v>0</v>
      </c>
      <c r="AC106" s="47">
        <f>SUMIFS('Portfolio Allocation'!Z$10:Z$109,'Portfolio Allocation'!$A$10:$A$109,'Graph Tables'!$D106)</f>
        <v>0</v>
      </c>
      <c r="AD106" s="47"/>
      <c r="AH106" s="47"/>
      <c r="AI106" s="269">
        <f t="shared" si="204"/>
        <v>1</v>
      </c>
      <c r="AJ106" s="269">
        <f>AI106+COUNTIF(AI$2:$AI106,AI106)-1</f>
        <v>105</v>
      </c>
      <c r="AK106" s="271" t="str">
        <f t="shared" si="127"/>
        <v>Israel</v>
      </c>
      <c r="AL106" s="71">
        <f t="shared" si="205"/>
        <v>0</v>
      </c>
      <c r="AM106" s="45">
        <f t="shared" si="128"/>
        <v>0</v>
      </c>
      <c r="AN106" s="45">
        <f t="shared" si="129"/>
        <v>0</v>
      </c>
      <c r="AO106" s="45">
        <f t="shared" si="130"/>
        <v>0</v>
      </c>
      <c r="AP106" s="45">
        <f t="shared" si="131"/>
        <v>0</v>
      </c>
      <c r="AQ106" s="45">
        <f t="shared" si="132"/>
        <v>0</v>
      </c>
      <c r="AR106" s="45">
        <f t="shared" si="133"/>
        <v>0</v>
      </c>
      <c r="AS106" s="45">
        <f t="shared" si="134"/>
        <v>0</v>
      </c>
      <c r="AT106" s="45">
        <f t="shared" si="135"/>
        <v>0</v>
      </c>
      <c r="AU106" s="45">
        <f t="shared" si="136"/>
        <v>0</v>
      </c>
      <c r="AV106" s="45">
        <f t="shared" si="137"/>
        <v>0</v>
      </c>
      <c r="AW106" s="45">
        <f t="shared" si="138"/>
        <v>0</v>
      </c>
      <c r="AX106" s="45">
        <f t="shared" si="139"/>
        <v>0</v>
      </c>
      <c r="AY106" s="45">
        <f t="shared" si="140"/>
        <v>0</v>
      </c>
      <c r="AZ106" s="45">
        <f t="shared" si="141"/>
        <v>0</v>
      </c>
      <c r="BA106" s="45">
        <f t="shared" si="142"/>
        <v>0</v>
      </c>
      <c r="BB106" s="45">
        <f t="shared" si="143"/>
        <v>0</v>
      </c>
      <c r="BC106" s="45">
        <f t="shared" si="144"/>
        <v>0</v>
      </c>
      <c r="BD106" s="45">
        <f t="shared" si="145"/>
        <v>0</v>
      </c>
      <c r="BE106" s="45">
        <f t="shared" si="146"/>
        <v>0</v>
      </c>
      <c r="BF106" s="45">
        <f t="shared" si="147"/>
        <v>0</v>
      </c>
      <c r="BG106" s="45">
        <f t="shared" si="148"/>
        <v>0</v>
      </c>
      <c r="BH106" s="45">
        <f t="shared" si="149"/>
        <v>0</v>
      </c>
      <c r="BI106" s="45">
        <f t="shared" si="150"/>
        <v>0</v>
      </c>
      <c r="BJ106" s="45">
        <f t="shared" si="151"/>
        <v>0</v>
      </c>
      <c r="BK106" s="45"/>
      <c r="BL106" s="270"/>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70"/>
      <c r="CN106" s="274">
        <f t="shared" si="207"/>
        <v>0</v>
      </c>
      <c r="CO106" s="274">
        <v>105</v>
      </c>
      <c r="CP106" s="269">
        <f t="shared" si="208"/>
        <v>1</v>
      </c>
      <c r="CQ106" s="269">
        <f>CP106+COUNTIF($CP$2:CP106,CP106)-1</f>
        <v>105</v>
      </c>
      <c r="CR106" s="271" t="str">
        <f t="shared" si="176"/>
        <v>Israel</v>
      </c>
      <c r="CS106" s="71">
        <f t="shared" si="209"/>
        <v>0</v>
      </c>
      <c r="CT106" s="45">
        <f t="shared" si="177"/>
        <v>0</v>
      </c>
      <c r="CU106" s="45">
        <f t="shared" si="178"/>
        <v>0</v>
      </c>
      <c r="CV106" s="45">
        <f t="shared" si="179"/>
        <v>0</v>
      </c>
      <c r="CW106" s="45">
        <f t="shared" si="180"/>
        <v>0</v>
      </c>
      <c r="CX106" s="45">
        <f t="shared" si="181"/>
        <v>0</v>
      </c>
      <c r="CY106" s="45">
        <f t="shared" si="182"/>
        <v>0</v>
      </c>
      <c r="CZ106" s="45">
        <f t="shared" si="183"/>
        <v>0</v>
      </c>
      <c r="DA106" s="45">
        <f t="shared" si="184"/>
        <v>0</v>
      </c>
      <c r="DB106" s="45">
        <f t="shared" si="185"/>
        <v>0</v>
      </c>
      <c r="DC106" s="45">
        <f t="shared" si="186"/>
        <v>0</v>
      </c>
      <c r="DD106" s="45">
        <f t="shared" si="187"/>
        <v>0</v>
      </c>
      <c r="DE106" s="45">
        <f t="shared" si="188"/>
        <v>0</v>
      </c>
      <c r="DF106" s="45">
        <f t="shared" si="189"/>
        <v>0</v>
      </c>
      <c r="DG106" s="45">
        <f t="shared" si="190"/>
        <v>0</v>
      </c>
      <c r="DH106" s="45">
        <f t="shared" si="191"/>
        <v>0</v>
      </c>
      <c r="DI106" s="45">
        <f t="shared" si="192"/>
        <v>0</v>
      </c>
      <c r="DJ106" s="45">
        <f t="shared" si="193"/>
        <v>0</v>
      </c>
      <c r="DK106" s="45">
        <f t="shared" si="194"/>
        <v>0</v>
      </c>
      <c r="DL106" s="45">
        <f t="shared" si="195"/>
        <v>0</v>
      </c>
      <c r="DM106" s="45">
        <f t="shared" si="196"/>
        <v>0</v>
      </c>
      <c r="DN106" s="45">
        <f t="shared" si="197"/>
        <v>0</v>
      </c>
      <c r="DO106" s="45">
        <f t="shared" si="198"/>
        <v>0</v>
      </c>
      <c r="DP106" s="45">
        <f t="shared" si="199"/>
        <v>0</v>
      </c>
      <c r="DQ106" s="45">
        <f t="shared" si="200"/>
        <v>0</v>
      </c>
    </row>
    <row r="107" spans="1:121">
      <c r="A107" s="269">
        <v>106</v>
      </c>
      <c r="B107" s="400">
        <f t="shared" si="201"/>
        <v>1</v>
      </c>
      <c r="C107" s="401">
        <f>B107+COUNTIF(B$2:$B107,B107)-1</f>
        <v>106</v>
      </c>
      <c r="D107" s="402" t="str">
        <f>Tables!AI107</f>
        <v>Italy</v>
      </c>
      <c r="E107" s="403">
        <f t="shared" si="202"/>
        <v>0</v>
      </c>
      <c r="F107" s="47">
        <f>SUMIFS('Portfolio Allocation'!C$10:C$109,'Portfolio Allocation'!$A$10:$A$109,'Graph Tables'!$D107)</f>
        <v>0</v>
      </c>
      <c r="G107" s="47">
        <f>SUMIFS('Portfolio Allocation'!D$10:D$109,'Portfolio Allocation'!$A$10:$A$109,'Graph Tables'!$D107)</f>
        <v>0</v>
      </c>
      <c r="H107" s="47">
        <f>SUMIFS('Portfolio Allocation'!E$10:E$109,'Portfolio Allocation'!$A$10:$A$109,'Graph Tables'!$D107)</f>
        <v>0</v>
      </c>
      <c r="I107" s="47">
        <f>SUMIFS('Portfolio Allocation'!F$10:F$109,'Portfolio Allocation'!$A$10:$A$109,'Graph Tables'!$D107)</f>
        <v>0</v>
      </c>
      <c r="J107" s="47">
        <f>SUMIFS('Portfolio Allocation'!G$10:G$109,'Portfolio Allocation'!$A$10:$A$109,'Graph Tables'!$D107)</f>
        <v>0</v>
      </c>
      <c r="K107" s="47">
        <f>SUMIFS('Portfolio Allocation'!H$10:H$109,'Portfolio Allocation'!$A$10:$A$109,'Graph Tables'!$D107)</f>
        <v>0</v>
      </c>
      <c r="L107" s="47">
        <f>SUMIFS('Portfolio Allocation'!I$10:I$109,'Portfolio Allocation'!$A$10:$A$109,'Graph Tables'!$D107)</f>
        <v>0</v>
      </c>
      <c r="M107" s="47">
        <f>SUMIFS('Portfolio Allocation'!J$10:J$109,'Portfolio Allocation'!$A$10:$A$109,'Graph Tables'!$D107)</f>
        <v>0</v>
      </c>
      <c r="N107" s="47">
        <f>SUMIFS('Portfolio Allocation'!K$10:K$109,'Portfolio Allocation'!$A$10:$A$109,'Graph Tables'!$D107)</f>
        <v>0</v>
      </c>
      <c r="O107" s="47">
        <f>SUMIFS('Portfolio Allocation'!L$10:L$109,'Portfolio Allocation'!$A$10:$A$109,'Graph Tables'!$D107)</f>
        <v>0</v>
      </c>
      <c r="P107" s="47">
        <f>SUMIFS('Portfolio Allocation'!M$10:M$109,'Portfolio Allocation'!$A$10:$A$109,'Graph Tables'!$D107)</f>
        <v>0</v>
      </c>
      <c r="Q107" s="47">
        <f>SUMIFS('Portfolio Allocation'!N$10:N$109,'Portfolio Allocation'!$A$10:$A$109,'Graph Tables'!$D107)</f>
        <v>0</v>
      </c>
      <c r="R107" s="47">
        <f>SUMIFS('Portfolio Allocation'!O$10:O$109,'Portfolio Allocation'!$A$10:$A$109,'Graph Tables'!$D107)</f>
        <v>0</v>
      </c>
      <c r="S107" s="47">
        <f>SUMIFS('Portfolio Allocation'!P$10:P$109,'Portfolio Allocation'!$A$10:$A$109,'Graph Tables'!$D107)</f>
        <v>0</v>
      </c>
      <c r="T107" s="47">
        <f>SUMIFS('Portfolio Allocation'!Q$10:Q$109,'Portfolio Allocation'!$A$10:$A$109,'Graph Tables'!$D107)</f>
        <v>0</v>
      </c>
      <c r="U107" s="47">
        <f>SUMIFS('Portfolio Allocation'!R$10:R$109,'Portfolio Allocation'!$A$10:$A$109,'Graph Tables'!$D107)</f>
        <v>0</v>
      </c>
      <c r="V107" s="47">
        <f>SUMIFS('Portfolio Allocation'!S$10:S$109,'Portfolio Allocation'!$A$10:$A$109,'Graph Tables'!$D107)</f>
        <v>0</v>
      </c>
      <c r="W107" s="47">
        <f>SUMIFS('Portfolio Allocation'!T$10:T$109,'Portfolio Allocation'!$A$10:$A$109,'Graph Tables'!$D107)</f>
        <v>0</v>
      </c>
      <c r="X107" s="47">
        <f>SUMIFS('Portfolio Allocation'!U$10:U$109,'Portfolio Allocation'!$A$10:$A$109,'Graph Tables'!$D107)</f>
        <v>0</v>
      </c>
      <c r="Y107" s="47">
        <f>SUMIFS('Portfolio Allocation'!V$10:V$109,'Portfolio Allocation'!$A$10:$A$109,'Graph Tables'!$D107)</f>
        <v>0</v>
      </c>
      <c r="Z107" s="47">
        <f>SUMIFS('Portfolio Allocation'!W$10:W$109,'Portfolio Allocation'!$A$10:$A$109,'Graph Tables'!$D107)</f>
        <v>0</v>
      </c>
      <c r="AA107" s="47">
        <f>SUMIFS('Portfolio Allocation'!X$10:X$109,'Portfolio Allocation'!$A$10:$A$109,'Graph Tables'!$D107)</f>
        <v>0</v>
      </c>
      <c r="AB107" s="47">
        <f>SUMIFS('Portfolio Allocation'!Y$10:Y$109,'Portfolio Allocation'!$A$10:$A$109,'Graph Tables'!$D107)</f>
        <v>0</v>
      </c>
      <c r="AC107" s="47">
        <f>SUMIFS('Portfolio Allocation'!Z$10:Z$109,'Portfolio Allocation'!$A$10:$A$109,'Graph Tables'!$D107)</f>
        <v>0</v>
      </c>
      <c r="AD107" s="47"/>
      <c r="AH107" s="47"/>
      <c r="AI107" s="269">
        <f t="shared" si="204"/>
        <v>1</v>
      </c>
      <c r="AJ107" s="269">
        <f>AI107+COUNTIF(AI$2:$AI107,AI107)-1</f>
        <v>106</v>
      </c>
      <c r="AK107" s="271" t="str">
        <f t="shared" si="127"/>
        <v>Italy</v>
      </c>
      <c r="AL107" s="71">
        <f t="shared" si="205"/>
        <v>0</v>
      </c>
      <c r="AM107" s="45">
        <f t="shared" si="128"/>
        <v>0</v>
      </c>
      <c r="AN107" s="45">
        <f t="shared" si="129"/>
        <v>0</v>
      </c>
      <c r="AO107" s="45">
        <f t="shared" si="130"/>
        <v>0</v>
      </c>
      <c r="AP107" s="45">
        <f t="shared" si="131"/>
        <v>0</v>
      </c>
      <c r="AQ107" s="45">
        <f t="shared" si="132"/>
        <v>0</v>
      </c>
      <c r="AR107" s="45">
        <f t="shared" si="133"/>
        <v>0</v>
      </c>
      <c r="AS107" s="45">
        <f t="shared" si="134"/>
        <v>0</v>
      </c>
      <c r="AT107" s="45">
        <f t="shared" si="135"/>
        <v>0</v>
      </c>
      <c r="AU107" s="45">
        <f t="shared" si="136"/>
        <v>0</v>
      </c>
      <c r="AV107" s="45">
        <f t="shared" si="137"/>
        <v>0</v>
      </c>
      <c r="AW107" s="45">
        <f t="shared" si="138"/>
        <v>0</v>
      </c>
      <c r="AX107" s="45">
        <f t="shared" si="139"/>
        <v>0</v>
      </c>
      <c r="AY107" s="45">
        <f t="shared" si="140"/>
        <v>0</v>
      </c>
      <c r="AZ107" s="45">
        <f t="shared" si="141"/>
        <v>0</v>
      </c>
      <c r="BA107" s="45">
        <f t="shared" si="142"/>
        <v>0</v>
      </c>
      <c r="BB107" s="45">
        <f t="shared" si="143"/>
        <v>0</v>
      </c>
      <c r="BC107" s="45">
        <f t="shared" si="144"/>
        <v>0</v>
      </c>
      <c r="BD107" s="45">
        <f t="shared" si="145"/>
        <v>0</v>
      </c>
      <c r="BE107" s="45">
        <f t="shared" si="146"/>
        <v>0</v>
      </c>
      <c r="BF107" s="45">
        <f t="shared" si="147"/>
        <v>0</v>
      </c>
      <c r="BG107" s="45">
        <f t="shared" si="148"/>
        <v>0</v>
      </c>
      <c r="BH107" s="45">
        <f t="shared" si="149"/>
        <v>0</v>
      </c>
      <c r="BI107" s="45">
        <f t="shared" si="150"/>
        <v>0</v>
      </c>
      <c r="BJ107" s="45">
        <f t="shared" si="151"/>
        <v>0</v>
      </c>
      <c r="BK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N107" s="274">
        <f t="shared" si="207"/>
        <v>0</v>
      </c>
      <c r="CO107" s="274">
        <v>106</v>
      </c>
      <c r="CP107" s="269">
        <f t="shared" si="208"/>
        <v>1</v>
      </c>
      <c r="CQ107" s="269">
        <f>CP107+COUNTIF($CP$2:CP107,CP107)-1</f>
        <v>106</v>
      </c>
      <c r="CR107" s="271" t="str">
        <f t="shared" si="176"/>
        <v>Italy</v>
      </c>
      <c r="CS107" s="71">
        <f t="shared" si="209"/>
        <v>0</v>
      </c>
      <c r="CT107" s="45">
        <f t="shared" si="177"/>
        <v>0</v>
      </c>
      <c r="CU107" s="45">
        <f t="shared" si="178"/>
        <v>0</v>
      </c>
      <c r="CV107" s="45">
        <f t="shared" si="179"/>
        <v>0</v>
      </c>
      <c r="CW107" s="45">
        <f t="shared" si="180"/>
        <v>0</v>
      </c>
      <c r="CX107" s="45">
        <f t="shared" si="181"/>
        <v>0</v>
      </c>
      <c r="CY107" s="45">
        <f t="shared" si="182"/>
        <v>0</v>
      </c>
      <c r="CZ107" s="45">
        <f t="shared" si="183"/>
        <v>0</v>
      </c>
      <c r="DA107" s="45">
        <f t="shared" si="184"/>
        <v>0</v>
      </c>
      <c r="DB107" s="45">
        <f t="shared" si="185"/>
        <v>0</v>
      </c>
      <c r="DC107" s="45">
        <f t="shared" si="186"/>
        <v>0</v>
      </c>
      <c r="DD107" s="45">
        <f t="shared" si="187"/>
        <v>0</v>
      </c>
      <c r="DE107" s="45">
        <f t="shared" si="188"/>
        <v>0</v>
      </c>
      <c r="DF107" s="45">
        <f t="shared" si="189"/>
        <v>0</v>
      </c>
      <c r="DG107" s="45">
        <f t="shared" si="190"/>
        <v>0</v>
      </c>
      <c r="DH107" s="45">
        <f t="shared" si="191"/>
        <v>0</v>
      </c>
      <c r="DI107" s="45">
        <f t="shared" si="192"/>
        <v>0</v>
      </c>
      <c r="DJ107" s="45">
        <f t="shared" si="193"/>
        <v>0</v>
      </c>
      <c r="DK107" s="45">
        <f t="shared" si="194"/>
        <v>0</v>
      </c>
      <c r="DL107" s="45">
        <f t="shared" si="195"/>
        <v>0</v>
      </c>
      <c r="DM107" s="45">
        <f t="shared" si="196"/>
        <v>0</v>
      </c>
      <c r="DN107" s="45">
        <f t="shared" si="197"/>
        <v>0</v>
      </c>
      <c r="DO107" s="45">
        <f t="shared" si="198"/>
        <v>0</v>
      </c>
      <c r="DP107" s="45">
        <f t="shared" si="199"/>
        <v>0</v>
      </c>
      <c r="DQ107" s="45">
        <f t="shared" si="200"/>
        <v>0</v>
      </c>
    </row>
    <row r="108" spans="1:121">
      <c r="A108" s="269">
        <v>107</v>
      </c>
      <c r="B108" s="400">
        <f t="shared" si="201"/>
        <v>1</v>
      </c>
      <c r="C108" s="401">
        <f>B108+COUNTIF(B$2:$B108,B108)-1</f>
        <v>107</v>
      </c>
      <c r="D108" s="402" t="str">
        <f>Tables!AI108</f>
        <v>Jamaica</v>
      </c>
      <c r="E108" s="403">
        <f t="shared" si="202"/>
        <v>0</v>
      </c>
      <c r="F108" s="47">
        <f>SUMIFS('Portfolio Allocation'!C$10:C$109,'Portfolio Allocation'!$A$10:$A$109,'Graph Tables'!$D108)</f>
        <v>0</v>
      </c>
      <c r="G108" s="47">
        <f>SUMIFS('Portfolio Allocation'!D$10:D$109,'Portfolio Allocation'!$A$10:$A$109,'Graph Tables'!$D108)</f>
        <v>0</v>
      </c>
      <c r="H108" s="47">
        <f>SUMIFS('Portfolio Allocation'!E$10:E$109,'Portfolio Allocation'!$A$10:$A$109,'Graph Tables'!$D108)</f>
        <v>0</v>
      </c>
      <c r="I108" s="47">
        <f>SUMIFS('Portfolio Allocation'!F$10:F$109,'Portfolio Allocation'!$A$10:$A$109,'Graph Tables'!$D108)</f>
        <v>0</v>
      </c>
      <c r="J108" s="47">
        <f>SUMIFS('Portfolio Allocation'!G$10:G$109,'Portfolio Allocation'!$A$10:$A$109,'Graph Tables'!$D108)</f>
        <v>0</v>
      </c>
      <c r="K108" s="47">
        <f>SUMIFS('Portfolio Allocation'!H$10:H$109,'Portfolio Allocation'!$A$10:$A$109,'Graph Tables'!$D108)</f>
        <v>0</v>
      </c>
      <c r="L108" s="47">
        <f>SUMIFS('Portfolio Allocation'!I$10:I$109,'Portfolio Allocation'!$A$10:$A$109,'Graph Tables'!$D108)</f>
        <v>0</v>
      </c>
      <c r="M108" s="47">
        <f>SUMIFS('Portfolio Allocation'!J$10:J$109,'Portfolio Allocation'!$A$10:$A$109,'Graph Tables'!$D108)</f>
        <v>0</v>
      </c>
      <c r="N108" s="47">
        <f>SUMIFS('Portfolio Allocation'!K$10:K$109,'Portfolio Allocation'!$A$10:$A$109,'Graph Tables'!$D108)</f>
        <v>0</v>
      </c>
      <c r="O108" s="47">
        <f>SUMIFS('Portfolio Allocation'!L$10:L$109,'Portfolio Allocation'!$A$10:$A$109,'Graph Tables'!$D108)</f>
        <v>0</v>
      </c>
      <c r="P108" s="47">
        <f>SUMIFS('Portfolio Allocation'!M$10:M$109,'Portfolio Allocation'!$A$10:$A$109,'Graph Tables'!$D108)</f>
        <v>0</v>
      </c>
      <c r="Q108" s="47">
        <f>SUMIFS('Portfolio Allocation'!N$10:N$109,'Portfolio Allocation'!$A$10:$A$109,'Graph Tables'!$D108)</f>
        <v>0</v>
      </c>
      <c r="R108" s="47">
        <f>SUMIFS('Portfolio Allocation'!O$10:O$109,'Portfolio Allocation'!$A$10:$A$109,'Graph Tables'!$D108)</f>
        <v>0</v>
      </c>
      <c r="S108" s="47">
        <f>SUMIFS('Portfolio Allocation'!P$10:P$109,'Portfolio Allocation'!$A$10:$A$109,'Graph Tables'!$D108)</f>
        <v>0</v>
      </c>
      <c r="T108" s="47">
        <f>SUMIFS('Portfolio Allocation'!Q$10:Q$109,'Portfolio Allocation'!$A$10:$A$109,'Graph Tables'!$D108)</f>
        <v>0</v>
      </c>
      <c r="U108" s="47">
        <f>SUMIFS('Portfolio Allocation'!R$10:R$109,'Portfolio Allocation'!$A$10:$A$109,'Graph Tables'!$D108)</f>
        <v>0</v>
      </c>
      <c r="V108" s="47">
        <f>SUMIFS('Portfolio Allocation'!S$10:S$109,'Portfolio Allocation'!$A$10:$A$109,'Graph Tables'!$D108)</f>
        <v>0</v>
      </c>
      <c r="W108" s="47">
        <f>SUMIFS('Portfolio Allocation'!T$10:T$109,'Portfolio Allocation'!$A$10:$A$109,'Graph Tables'!$D108)</f>
        <v>0</v>
      </c>
      <c r="X108" s="47">
        <f>SUMIFS('Portfolio Allocation'!U$10:U$109,'Portfolio Allocation'!$A$10:$A$109,'Graph Tables'!$D108)</f>
        <v>0</v>
      </c>
      <c r="Y108" s="47">
        <f>SUMIFS('Portfolio Allocation'!V$10:V$109,'Portfolio Allocation'!$A$10:$A$109,'Graph Tables'!$D108)</f>
        <v>0</v>
      </c>
      <c r="Z108" s="47">
        <f>SUMIFS('Portfolio Allocation'!W$10:W$109,'Portfolio Allocation'!$A$10:$A$109,'Graph Tables'!$D108)</f>
        <v>0</v>
      </c>
      <c r="AA108" s="47">
        <f>SUMIFS('Portfolio Allocation'!X$10:X$109,'Portfolio Allocation'!$A$10:$A$109,'Graph Tables'!$D108)</f>
        <v>0</v>
      </c>
      <c r="AB108" s="47">
        <f>SUMIFS('Portfolio Allocation'!Y$10:Y$109,'Portfolio Allocation'!$A$10:$A$109,'Graph Tables'!$D108)</f>
        <v>0</v>
      </c>
      <c r="AC108" s="47">
        <f>SUMIFS('Portfolio Allocation'!Z$10:Z$109,'Portfolio Allocation'!$A$10:$A$109,'Graph Tables'!$D108)</f>
        <v>0</v>
      </c>
      <c r="AD108" s="47"/>
      <c r="AH108" s="47"/>
      <c r="AI108" s="269">
        <f t="shared" si="204"/>
        <v>1</v>
      </c>
      <c r="AJ108" s="269">
        <f>AI108+COUNTIF(AI$2:$AI108,AI108)-1</f>
        <v>107</v>
      </c>
      <c r="AK108" s="271" t="str">
        <f t="shared" si="127"/>
        <v>Jamaica</v>
      </c>
      <c r="AL108" s="71">
        <f t="shared" si="205"/>
        <v>0</v>
      </c>
      <c r="AM108" s="45">
        <f t="shared" si="128"/>
        <v>0</v>
      </c>
      <c r="AN108" s="45">
        <f t="shared" si="129"/>
        <v>0</v>
      </c>
      <c r="AO108" s="45">
        <f t="shared" si="130"/>
        <v>0</v>
      </c>
      <c r="AP108" s="45">
        <f t="shared" si="131"/>
        <v>0</v>
      </c>
      <c r="AQ108" s="45">
        <f t="shared" si="132"/>
        <v>0</v>
      </c>
      <c r="AR108" s="45">
        <f t="shared" si="133"/>
        <v>0</v>
      </c>
      <c r="AS108" s="45">
        <f t="shared" si="134"/>
        <v>0</v>
      </c>
      <c r="AT108" s="45">
        <f t="shared" si="135"/>
        <v>0</v>
      </c>
      <c r="AU108" s="45">
        <f t="shared" si="136"/>
        <v>0</v>
      </c>
      <c r="AV108" s="45">
        <f t="shared" si="137"/>
        <v>0</v>
      </c>
      <c r="AW108" s="45">
        <f t="shared" si="138"/>
        <v>0</v>
      </c>
      <c r="AX108" s="45">
        <f t="shared" si="139"/>
        <v>0</v>
      </c>
      <c r="AY108" s="45">
        <f t="shared" si="140"/>
        <v>0</v>
      </c>
      <c r="AZ108" s="45">
        <f t="shared" si="141"/>
        <v>0</v>
      </c>
      <c r="BA108" s="45">
        <f t="shared" si="142"/>
        <v>0</v>
      </c>
      <c r="BB108" s="45">
        <f t="shared" si="143"/>
        <v>0</v>
      </c>
      <c r="BC108" s="45">
        <f t="shared" si="144"/>
        <v>0</v>
      </c>
      <c r="BD108" s="45">
        <f t="shared" si="145"/>
        <v>0</v>
      </c>
      <c r="BE108" s="45">
        <f t="shared" si="146"/>
        <v>0</v>
      </c>
      <c r="BF108" s="45">
        <f t="shared" si="147"/>
        <v>0</v>
      </c>
      <c r="BG108" s="45">
        <f t="shared" si="148"/>
        <v>0</v>
      </c>
      <c r="BH108" s="45">
        <f t="shared" si="149"/>
        <v>0</v>
      </c>
      <c r="BI108" s="45">
        <f t="shared" si="150"/>
        <v>0</v>
      </c>
      <c r="BJ108" s="45">
        <f t="shared" si="151"/>
        <v>0</v>
      </c>
      <c r="BK108" s="45"/>
      <c r="BL108">
        <v>3</v>
      </c>
      <c r="CN108" s="274">
        <f t="shared" si="207"/>
        <v>0</v>
      </c>
      <c r="CO108" s="274">
        <v>107</v>
      </c>
      <c r="CP108" s="269">
        <f t="shared" si="208"/>
        <v>1</v>
      </c>
      <c r="CQ108" s="269">
        <f>CP108+COUNTIF($CP$2:CP108,CP108)-1</f>
        <v>107</v>
      </c>
      <c r="CR108" s="271" t="str">
        <f t="shared" si="176"/>
        <v>Jamaica</v>
      </c>
      <c r="CS108" s="71">
        <f t="shared" si="209"/>
        <v>0</v>
      </c>
      <c r="CT108" s="45">
        <f t="shared" si="177"/>
        <v>0</v>
      </c>
      <c r="CU108" s="45">
        <f t="shared" si="178"/>
        <v>0</v>
      </c>
      <c r="CV108" s="45">
        <f t="shared" si="179"/>
        <v>0</v>
      </c>
      <c r="CW108" s="45">
        <f t="shared" si="180"/>
        <v>0</v>
      </c>
      <c r="CX108" s="45">
        <f t="shared" si="181"/>
        <v>0</v>
      </c>
      <c r="CY108" s="45">
        <f t="shared" si="182"/>
        <v>0</v>
      </c>
      <c r="CZ108" s="45">
        <f t="shared" si="183"/>
        <v>0</v>
      </c>
      <c r="DA108" s="45">
        <f t="shared" si="184"/>
        <v>0</v>
      </c>
      <c r="DB108" s="45">
        <f t="shared" si="185"/>
        <v>0</v>
      </c>
      <c r="DC108" s="45">
        <f t="shared" si="186"/>
        <v>0</v>
      </c>
      <c r="DD108" s="45">
        <f t="shared" si="187"/>
        <v>0</v>
      </c>
      <c r="DE108" s="45">
        <f t="shared" si="188"/>
        <v>0</v>
      </c>
      <c r="DF108" s="45">
        <f t="shared" si="189"/>
        <v>0</v>
      </c>
      <c r="DG108" s="45">
        <f t="shared" si="190"/>
        <v>0</v>
      </c>
      <c r="DH108" s="45">
        <f t="shared" si="191"/>
        <v>0</v>
      </c>
      <c r="DI108" s="45">
        <f t="shared" si="192"/>
        <v>0</v>
      </c>
      <c r="DJ108" s="45">
        <f t="shared" si="193"/>
        <v>0</v>
      </c>
      <c r="DK108" s="45">
        <f t="shared" si="194"/>
        <v>0</v>
      </c>
      <c r="DL108" s="45">
        <f t="shared" si="195"/>
        <v>0</v>
      </c>
      <c r="DM108" s="45">
        <f t="shared" si="196"/>
        <v>0</v>
      </c>
      <c r="DN108" s="45">
        <f t="shared" si="197"/>
        <v>0</v>
      </c>
      <c r="DO108" s="45">
        <f t="shared" si="198"/>
        <v>0</v>
      </c>
      <c r="DP108" s="45">
        <f t="shared" si="199"/>
        <v>0</v>
      </c>
      <c r="DQ108" s="45">
        <f t="shared" si="200"/>
        <v>0</v>
      </c>
    </row>
    <row r="109" spans="1:121">
      <c r="A109" s="269">
        <v>108</v>
      </c>
      <c r="B109" s="400">
        <f t="shared" si="201"/>
        <v>1</v>
      </c>
      <c r="C109" s="401">
        <f>B109+COUNTIF(B$2:$B109,B109)-1</f>
        <v>108</v>
      </c>
      <c r="D109" s="402" t="str">
        <f>Tables!AI109</f>
        <v>Japan</v>
      </c>
      <c r="E109" s="403">
        <f t="shared" si="202"/>
        <v>0</v>
      </c>
      <c r="F109" s="47">
        <f>SUMIFS('Portfolio Allocation'!C$10:C$109,'Portfolio Allocation'!$A$10:$A$109,'Graph Tables'!$D109)</f>
        <v>0</v>
      </c>
      <c r="G109" s="47">
        <f>SUMIFS('Portfolio Allocation'!D$10:D$109,'Portfolio Allocation'!$A$10:$A$109,'Graph Tables'!$D109)</f>
        <v>0</v>
      </c>
      <c r="H109" s="47">
        <f>SUMIFS('Portfolio Allocation'!E$10:E$109,'Portfolio Allocation'!$A$10:$A$109,'Graph Tables'!$D109)</f>
        <v>0</v>
      </c>
      <c r="I109" s="47">
        <f>SUMIFS('Portfolio Allocation'!F$10:F$109,'Portfolio Allocation'!$A$10:$A$109,'Graph Tables'!$D109)</f>
        <v>0</v>
      </c>
      <c r="J109" s="47">
        <f>SUMIFS('Portfolio Allocation'!G$10:G$109,'Portfolio Allocation'!$A$10:$A$109,'Graph Tables'!$D109)</f>
        <v>0</v>
      </c>
      <c r="K109" s="47">
        <f>SUMIFS('Portfolio Allocation'!H$10:H$109,'Portfolio Allocation'!$A$10:$A$109,'Graph Tables'!$D109)</f>
        <v>0</v>
      </c>
      <c r="L109" s="47">
        <f>SUMIFS('Portfolio Allocation'!I$10:I$109,'Portfolio Allocation'!$A$10:$A$109,'Graph Tables'!$D109)</f>
        <v>0</v>
      </c>
      <c r="M109" s="47">
        <f>SUMIFS('Portfolio Allocation'!J$10:J$109,'Portfolio Allocation'!$A$10:$A$109,'Graph Tables'!$D109)</f>
        <v>0</v>
      </c>
      <c r="N109" s="47">
        <f>SUMIFS('Portfolio Allocation'!K$10:K$109,'Portfolio Allocation'!$A$10:$A$109,'Graph Tables'!$D109)</f>
        <v>0</v>
      </c>
      <c r="O109" s="47">
        <f>SUMIFS('Portfolio Allocation'!L$10:L$109,'Portfolio Allocation'!$A$10:$A$109,'Graph Tables'!$D109)</f>
        <v>0</v>
      </c>
      <c r="P109" s="47">
        <f>SUMIFS('Portfolio Allocation'!M$10:M$109,'Portfolio Allocation'!$A$10:$A$109,'Graph Tables'!$D109)</f>
        <v>0</v>
      </c>
      <c r="Q109" s="47">
        <f>SUMIFS('Portfolio Allocation'!N$10:N$109,'Portfolio Allocation'!$A$10:$A$109,'Graph Tables'!$D109)</f>
        <v>0</v>
      </c>
      <c r="R109" s="47">
        <f>SUMIFS('Portfolio Allocation'!O$10:O$109,'Portfolio Allocation'!$A$10:$A$109,'Graph Tables'!$D109)</f>
        <v>0</v>
      </c>
      <c r="S109" s="47">
        <f>SUMIFS('Portfolio Allocation'!P$10:P$109,'Portfolio Allocation'!$A$10:$A$109,'Graph Tables'!$D109)</f>
        <v>0</v>
      </c>
      <c r="T109" s="47">
        <f>SUMIFS('Portfolio Allocation'!Q$10:Q$109,'Portfolio Allocation'!$A$10:$A$109,'Graph Tables'!$D109)</f>
        <v>0</v>
      </c>
      <c r="U109" s="47">
        <f>SUMIFS('Portfolio Allocation'!R$10:R$109,'Portfolio Allocation'!$A$10:$A$109,'Graph Tables'!$D109)</f>
        <v>0</v>
      </c>
      <c r="V109" s="47">
        <f>SUMIFS('Portfolio Allocation'!S$10:S$109,'Portfolio Allocation'!$A$10:$A$109,'Graph Tables'!$D109)</f>
        <v>0</v>
      </c>
      <c r="W109" s="47">
        <f>SUMIFS('Portfolio Allocation'!T$10:T$109,'Portfolio Allocation'!$A$10:$A$109,'Graph Tables'!$D109)</f>
        <v>0</v>
      </c>
      <c r="X109" s="47">
        <f>SUMIFS('Portfolio Allocation'!U$10:U$109,'Portfolio Allocation'!$A$10:$A$109,'Graph Tables'!$D109)</f>
        <v>0</v>
      </c>
      <c r="Y109" s="47">
        <f>SUMIFS('Portfolio Allocation'!V$10:V$109,'Portfolio Allocation'!$A$10:$A$109,'Graph Tables'!$D109)</f>
        <v>0</v>
      </c>
      <c r="Z109" s="47">
        <f>SUMIFS('Portfolio Allocation'!W$10:W$109,'Portfolio Allocation'!$A$10:$A$109,'Graph Tables'!$D109)</f>
        <v>0</v>
      </c>
      <c r="AA109" s="47">
        <f>SUMIFS('Portfolio Allocation'!X$10:X$109,'Portfolio Allocation'!$A$10:$A$109,'Graph Tables'!$D109)</f>
        <v>0</v>
      </c>
      <c r="AB109" s="47">
        <f>SUMIFS('Portfolio Allocation'!Y$10:Y$109,'Portfolio Allocation'!$A$10:$A$109,'Graph Tables'!$D109)</f>
        <v>0</v>
      </c>
      <c r="AC109" s="47">
        <f>SUMIFS('Portfolio Allocation'!Z$10:Z$109,'Portfolio Allocation'!$A$10:$A$109,'Graph Tables'!$D109)</f>
        <v>0</v>
      </c>
      <c r="AD109" s="47"/>
      <c r="AH109" s="47"/>
      <c r="AI109" s="269">
        <f t="shared" si="204"/>
        <v>1</v>
      </c>
      <c r="AJ109" s="269">
        <f>AI109+COUNTIF(AI$2:$AI109,AI109)-1</f>
        <v>108</v>
      </c>
      <c r="AK109" s="271" t="str">
        <f t="shared" si="127"/>
        <v>Japan</v>
      </c>
      <c r="AL109" s="71">
        <f t="shared" si="205"/>
        <v>0</v>
      </c>
      <c r="AM109" s="45">
        <f t="shared" si="128"/>
        <v>0</v>
      </c>
      <c r="AN109" s="45">
        <f t="shared" si="129"/>
        <v>0</v>
      </c>
      <c r="AO109" s="45">
        <f t="shared" si="130"/>
        <v>0</v>
      </c>
      <c r="AP109" s="45">
        <f t="shared" si="131"/>
        <v>0</v>
      </c>
      <c r="AQ109" s="45">
        <f t="shared" si="132"/>
        <v>0</v>
      </c>
      <c r="AR109" s="45">
        <f t="shared" si="133"/>
        <v>0</v>
      </c>
      <c r="AS109" s="45">
        <f t="shared" si="134"/>
        <v>0</v>
      </c>
      <c r="AT109" s="45">
        <f t="shared" si="135"/>
        <v>0</v>
      </c>
      <c r="AU109" s="45">
        <f t="shared" si="136"/>
        <v>0</v>
      </c>
      <c r="AV109" s="45">
        <f t="shared" si="137"/>
        <v>0</v>
      </c>
      <c r="AW109" s="45">
        <f t="shared" si="138"/>
        <v>0</v>
      </c>
      <c r="AX109" s="45">
        <f t="shared" si="139"/>
        <v>0</v>
      </c>
      <c r="AY109" s="45">
        <f t="shared" si="140"/>
        <v>0</v>
      </c>
      <c r="AZ109" s="45">
        <f t="shared" si="141"/>
        <v>0</v>
      </c>
      <c r="BA109" s="45">
        <f t="shared" si="142"/>
        <v>0</v>
      </c>
      <c r="BB109" s="45">
        <f t="shared" si="143"/>
        <v>0</v>
      </c>
      <c r="BC109" s="45">
        <f t="shared" si="144"/>
        <v>0</v>
      </c>
      <c r="BD109" s="45">
        <f t="shared" si="145"/>
        <v>0</v>
      </c>
      <c r="BE109" s="45">
        <f t="shared" si="146"/>
        <v>0</v>
      </c>
      <c r="BF109" s="45">
        <f t="shared" si="147"/>
        <v>0</v>
      </c>
      <c r="BG109" s="45">
        <f t="shared" si="148"/>
        <v>0</v>
      </c>
      <c r="BH109" s="45">
        <f t="shared" si="149"/>
        <v>0</v>
      </c>
      <c r="BI109" s="45">
        <f t="shared" si="150"/>
        <v>0</v>
      </c>
      <c r="BJ109" s="45">
        <f t="shared" si="151"/>
        <v>0</v>
      </c>
      <c r="BK109" s="45"/>
      <c r="CN109" s="274">
        <f t="shared" si="207"/>
        <v>0</v>
      </c>
      <c r="CO109" s="274">
        <v>108</v>
      </c>
      <c r="CP109" s="269">
        <f t="shared" si="208"/>
        <v>1</v>
      </c>
      <c r="CQ109" s="269">
        <f>CP109+COUNTIF($CP$2:CP109,CP109)-1</f>
        <v>108</v>
      </c>
      <c r="CR109" s="271" t="str">
        <f t="shared" si="176"/>
        <v>Japan</v>
      </c>
      <c r="CS109" s="71">
        <f t="shared" si="209"/>
        <v>0</v>
      </c>
      <c r="CT109" s="45">
        <f t="shared" si="177"/>
        <v>0</v>
      </c>
      <c r="CU109" s="45">
        <f t="shared" si="178"/>
        <v>0</v>
      </c>
      <c r="CV109" s="45">
        <f t="shared" si="179"/>
        <v>0</v>
      </c>
      <c r="CW109" s="45">
        <f t="shared" si="180"/>
        <v>0</v>
      </c>
      <c r="CX109" s="45">
        <f t="shared" si="181"/>
        <v>0</v>
      </c>
      <c r="CY109" s="45">
        <f t="shared" si="182"/>
        <v>0</v>
      </c>
      <c r="CZ109" s="45">
        <f t="shared" si="183"/>
        <v>0</v>
      </c>
      <c r="DA109" s="45">
        <f t="shared" si="184"/>
        <v>0</v>
      </c>
      <c r="DB109" s="45">
        <f t="shared" si="185"/>
        <v>0</v>
      </c>
      <c r="DC109" s="45">
        <f t="shared" si="186"/>
        <v>0</v>
      </c>
      <c r="DD109" s="45">
        <f t="shared" si="187"/>
        <v>0</v>
      </c>
      <c r="DE109" s="45">
        <f t="shared" si="188"/>
        <v>0</v>
      </c>
      <c r="DF109" s="45">
        <f t="shared" si="189"/>
        <v>0</v>
      </c>
      <c r="DG109" s="45">
        <f t="shared" si="190"/>
        <v>0</v>
      </c>
      <c r="DH109" s="45">
        <f t="shared" si="191"/>
        <v>0</v>
      </c>
      <c r="DI109" s="45">
        <f t="shared" si="192"/>
        <v>0</v>
      </c>
      <c r="DJ109" s="45">
        <f t="shared" si="193"/>
        <v>0</v>
      </c>
      <c r="DK109" s="45">
        <f t="shared" si="194"/>
        <v>0</v>
      </c>
      <c r="DL109" s="45">
        <f t="shared" si="195"/>
        <v>0</v>
      </c>
      <c r="DM109" s="45">
        <f t="shared" si="196"/>
        <v>0</v>
      </c>
      <c r="DN109" s="45">
        <f t="shared" si="197"/>
        <v>0</v>
      </c>
      <c r="DO109" s="45">
        <f t="shared" si="198"/>
        <v>0</v>
      </c>
      <c r="DP109" s="45">
        <f t="shared" si="199"/>
        <v>0</v>
      </c>
      <c r="DQ109" s="45">
        <f t="shared" si="200"/>
        <v>0</v>
      </c>
    </row>
    <row r="110" spans="1:121">
      <c r="A110" s="269">
        <v>109</v>
      </c>
      <c r="B110" s="400">
        <f t="shared" si="201"/>
        <v>1</v>
      </c>
      <c r="C110" s="401">
        <f>B110+COUNTIF(B$2:$B110,B110)-1</f>
        <v>109</v>
      </c>
      <c r="D110" s="402" t="str">
        <f>Tables!AI110</f>
        <v>Jersey</v>
      </c>
      <c r="E110" s="403">
        <f t="shared" si="202"/>
        <v>0</v>
      </c>
      <c r="F110" s="47">
        <f>SUMIFS('Portfolio Allocation'!C$10:C$109,'Portfolio Allocation'!$A$10:$A$109,'Graph Tables'!$D110)</f>
        <v>0</v>
      </c>
      <c r="G110" s="47">
        <f>SUMIFS('Portfolio Allocation'!D$10:D$109,'Portfolio Allocation'!$A$10:$A$109,'Graph Tables'!$D110)</f>
        <v>0</v>
      </c>
      <c r="H110" s="47">
        <f>SUMIFS('Portfolio Allocation'!E$10:E$109,'Portfolio Allocation'!$A$10:$A$109,'Graph Tables'!$D110)</f>
        <v>0</v>
      </c>
      <c r="I110" s="47">
        <f>SUMIFS('Portfolio Allocation'!F$10:F$109,'Portfolio Allocation'!$A$10:$A$109,'Graph Tables'!$D110)</f>
        <v>0</v>
      </c>
      <c r="J110" s="47">
        <f>SUMIFS('Portfolio Allocation'!G$10:G$109,'Portfolio Allocation'!$A$10:$A$109,'Graph Tables'!$D110)</f>
        <v>0</v>
      </c>
      <c r="K110" s="47">
        <f>SUMIFS('Portfolio Allocation'!H$10:H$109,'Portfolio Allocation'!$A$10:$A$109,'Graph Tables'!$D110)</f>
        <v>0</v>
      </c>
      <c r="L110" s="47">
        <f>SUMIFS('Portfolio Allocation'!I$10:I$109,'Portfolio Allocation'!$A$10:$A$109,'Graph Tables'!$D110)</f>
        <v>0</v>
      </c>
      <c r="M110" s="47">
        <f>SUMIFS('Portfolio Allocation'!J$10:J$109,'Portfolio Allocation'!$A$10:$A$109,'Graph Tables'!$D110)</f>
        <v>0</v>
      </c>
      <c r="N110" s="47">
        <f>SUMIFS('Portfolio Allocation'!K$10:K$109,'Portfolio Allocation'!$A$10:$A$109,'Graph Tables'!$D110)</f>
        <v>0</v>
      </c>
      <c r="O110" s="47">
        <f>SUMIFS('Portfolio Allocation'!L$10:L$109,'Portfolio Allocation'!$A$10:$A$109,'Graph Tables'!$D110)</f>
        <v>0</v>
      </c>
      <c r="P110" s="47">
        <f>SUMIFS('Portfolio Allocation'!M$10:M$109,'Portfolio Allocation'!$A$10:$A$109,'Graph Tables'!$D110)</f>
        <v>0</v>
      </c>
      <c r="Q110" s="47">
        <f>SUMIFS('Portfolio Allocation'!N$10:N$109,'Portfolio Allocation'!$A$10:$A$109,'Graph Tables'!$D110)</f>
        <v>0</v>
      </c>
      <c r="R110" s="47">
        <f>SUMIFS('Portfolio Allocation'!O$10:O$109,'Portfolio Allocation'!$A$10:$A$109,'Graph Tables'!$D110)</f>
        <v>0</v>
      </c>
      <c r="S110" s="47">
        <f>SUMIFS('Portfolio Allocation'!P$10:P$109,'Portfolio Allocation'!$A$10:$A$109,'Graph Tables'!$D110)</f>
        <v>0</v>
      </c>
      <c r="T110" s="47">
        <f>SUMIFS('Portfolio Allocation'!Q$10:Q$109,'Portfolio Allocation'!$A$10:$A$109,'Graph Tables'!$D110)</f>
        <v>0</v>
      </c>
      <c r="U110" s="47">
        <f>SUMIFS('Portfolio Allocation'!R$10:R$109,'Portfolio Allocation'!$A$10:$A$109,'Graph Tables'!$D110)</f>
        <v>0</v>
      </c>
      <c r="V110" s="47">
        <f>SUMIFS('Portfolio Allocation'!S$10:S$109,'Portfolio Allocation'!$A$10:$A$109,'Graph Tables'!$D110)</f>
        <v>0</v>
      </c>
      <c r="W110" s="47">
        <f>SUMIFS('Portfolio Allocation'!T$10:T$109,'Portfolio Allocation'!$A$10:$A$109,'Graph Tables'!$D110)</f>
        <v>0</v>
      </c>
      <c r="X110" s="47">
        <f>SUMIFS('Portfolio Allocation'!U$10:U$109,'Portfolio Allocation'!$A$10:$A$109,'Graph Tables'!$D110)</f>
        <v>0</v>
      </c>
      <c r="Y110" s="47">
        <f>SUMIFS('Portfolio Allocation'!V$10:V$109,'Portfolio Allocation'!$A$10:$A$109,'Graph Tables'!$D110)</f>
        <v>0</v>
      </c>
      <c r="Z110" s="47">
        <f>SUMIFS('Portfolio Allocation'!W$10:W$109,'Portfolio Allocation'!$A$10:$A$109,'Graph Tables'!$D110)</f>
        <v>0</v>
      </c>
      <c r="AA110" s="47">
        <f>SUMIFS('Portfolio Allocation'!X$10:X$109,'Portfolio Allocation'!$A$10:$A$109,'Graph Tables'!$D110)</f>
        <v>0</v>
      </c>
      <c r="AB110" s="47">
        <f>SUMIFS('Portfolio Allocation'!Y$10:Y$109,'Portfolio Allocation'!$A$10:$A$109,'Graph Tables'!$D110)</f>
        <v>0</v>
      </c>
      <c r="AC110" s="47">
        <f>SUMIFS('Portfolio Allocation'!Z$10:Z$109,'Portfolio Allocation'!$A$10:$A$109,'Graph Tables'!$D110)</f>
        <v>0</v>
      </c>
      <c r="AD110" s="47"/>
      <c r="AH110" s="47"/>
      <c r="AI110" s="269">
        <f t="shared" si="204"/>
        <v>1</v>
      </c>
      <c r="AJ110" s="269">
        <f>AI110+COUNTIF(AI$2:$AI110,AI110)-1</f>
        <v>109</v>
      </c>
      <c r="AK110" s="271" t="str">
        <f t="shared" si="127"/>
        <v>Jersey</v>
      </c>
      <c r="AL110" s="71">
        <f t="shared" si="205"/>
        <v>0</v>
      </c>
      <c r="AM110" s="45">
        <f t="shared" si="128"/>
        <v>0</v>
      </c>
      <c r="AN110" s="45">
        <f t="shared" si="129"/>
        <v>0</v>
      </c>
      <c r="AO110" s="45">
        <f t="shared" si="130"/>
        <v>0</v>
      </c>
      <c r="AP110" s="45">
        <f t="shared" si="131"/>
        <v>0</v>
      </c>
      <c r="AQ110" s="45">
        <f t="shared" si="132"/>
        <v>0</v>
      </c>
      <c r="AR110" s="45">
        <f t="shared" si="133"/>
        <v>0</v>
      </c>
      <c r="AS110" s="45">
        <f t="shared" si="134"/>
        <v>0</v>
      </c>
      <c r="AT110" s="45">
        <f t="shared" si="135"/>
        <v>0</v>
      </c>
      <c r="AU110" s="45">
        <f t="shared" si="136"/>
        <v>0</v>
      </c>
      <c r="AV110" s="45">
        <f t="shared" si="137"/>
        <v>0</v>
      </c>
      <c r="AW110" s="45">
        <f t="shared" si="138"/>
        <v>0</v>
      </c>
      <c r="AX110" s="45">
        <f t="shared" si="139"/>
        <v>0</v>
      </c>
      <c r="AY110" s="45">
        <f t="shared" si="140"/>
        <v>0</v>
      </c>
      <c r="AZ110" s="45">
        <f t="shared" si="141"/>
        <v>0</v>
      </c>
      <c r="BA110" s="45">
        <f t="shared" si="142"/>
        <v>0</v>
      </c>
      <c r="BB110" s="45">
        <f t="shared" si="143"/>
        <v>0</v>
      </c>
      <c r="BC110" s="45">
        <f t="shared" si="144"/>
        <v>0</v>
      </c>
      <c r="BD110" s="45">
        <f t="shared" si="145"/>
        <v>0</v>
      </c>
      <c r="BE110" s="45">
        <f t="shared" si="146"/>
        <v>0</v>
      </c>
      <c r="BF110" s="45">
        <f t="shared" si="147"/>
        <v>0</v>
      </c>
      <c r="BG110" s="45">
        <f t="shared" si="148"/>
        <v>0</v>
      </c>
      <c r="BH110" s="45">
        <f t="shared" si="149"/>
        <v>0</v>
      </c>
      <c r="BI110" s="45">
        <f t="shared" si="150"/>
        <v>0</v>
      </c>
      <c r="BJ110" s="45">
        <f t="shared" si="151"/>
        <v>0</v>
      </c>
      <c r="BK110" s="45"/>
      <c r="CN110" s="274">
        <f t="shared" si="207"/>
        <v>0</v>
      </c>
      <c r="CO110" s="274">
        <v>109</v>
      </c>
      <c r="CP110" s="269">
        <f t="shared" si="208"/>
        <v>1</v>
      </c>
      <c r="CQ110" s="269">
        <f>CP110+COUNTIF($CP$2:CP110,CP110)-1</f>
        <v>109</v>
      </c>
      <c r="CR110" s="271" t="str">
        <f t="shared" si="176"/>
        <v>Jersey</v>
      </c>
      <c r="CS110" s="71">
        <f t="shared" si="209"/>
        <v>0</v>
      </c>
      <c r="CT110" s="45">
        <f t="shared" si="177"/>
        <v>0</v>
      </c>
      <c r="CU110" s="45">
        <f t="shared" si="178"/>
        <v>0</v>
      </c>
      <c r="CV110" s="45">
        <f t="shared" si="179"/>
        <v>0</v>
      </c>
      <c r="CW110" s="45">
        <f t="shared" si="180"/>
        <v>0</v>
      </c>
      <c r="CX110" s="45">
        <f t="shared" si="181"/>
        <v>0</v>
      </c>
      <c r="CY110" s="45">
        <f t="shared" si="182"/>
        <v>0</v>
      </c>
      <c r="CZ110" s="45">
        <f t="shared" si="183"/>
        <v>0</v>
      </c>
      <c r="DA110" s="45">
        <f t="shared" si="184"/>
        <v>0</v>
      </c>
      <c r="DB110" s="45">
        <f t="shared" si="185"/>
        <v>0</v>
      </c>
      <c r="DC110" s="45">
        <f t="shared" si="186"/>
        <v>0</v>
      </c>
      <c r="DD110" s="45">
        <f t="shared" si="187"/>
        <v>0</v>
      </c>
      <c r="DE110" s="45">
        <f t="shared" si="188"/>
        <v>0</v>
      </c>
      <c r="DF110" s="45">
        <f t="shared" si="189"/>
        <v>0</v>
      </c>
      <c r="DG110" s="45">
        <f t="shared" si="190"/>
        <v>0</v>
      </c>
      <c r="DH110" s="45">
        <f t="shared" si="191"/>
        <v>0</v>
      </c>
      <c r="DI110" s="45">
        <f t="shared" si="192"/>
        <v>0</v>
      </c>
      <c r="DJ110" s="45">
        <f t="shared" si="193"/>
        <v>0</v>
      </c>
      <c r="DK110" s="45">
        <f t="shared" si="194"/>
        <v>0</v>
      </c>
      <c r="DL110" s="45">
        <f t="shared" si="195"/>
        <v>0</v>
      </c>
      <c r="DM110" s="45">
        <f t="shared" si="196"/>
        <v>0</v>
      </c>
      <c r="DN110" s="45">
        <f t="shared" si="197"/>
        <v>0</v>
      </c>
      <c r="DO110" s="45">
        <f t="shared" si="198"/>
        <v>0</v>
      </c>
      <c r="DP110" s="45">
        <f t="shared" si="199"/>
        <v>0</v>
      </c>
      <c r="DQ110" s="45">
        <f t="shared" si="200"/>
        <v>0</v>
      </c>
    </row>
    <row r="111" spans="1:121">
      <c r="A111" s="269">
        <v>110</v>
      </c>
      <c r="B111" s="400">
        <f t="shared" si="201"/>
        <v>1</v>
      </c>
      <c r="C111" s="401">
        <f>B111+COUNTIF(B$2:$B111,B111)-1</f>
        <v>110</v>
      </c>
      <c r="D111" s="402" t="str">
        <f>Tables!AI111</f>
        <v>Jordan</v>
      </c>
      <c r="E111" s="403">
        <f t="shared" si="202"/>
        <v>0</v>
      </c>
      <c r="F111" s="47">
        <f>SUMIFS('Portfolio Allocation'!C$10:C$109,'Portfolio Allocation'!$A$10:$A$109,'Graph Tables'!$D111)</f>
        <v>0</v>
      </c>
      <c r="G111" s="47">
        <f>SUMIFS('Portfolio Allocation'!D$10:D$109,'Portfolio Allocation'!$A$10:$A$109,'Graph Tables'!$D111)</f>
        <v>0</v>
      </c>
      <c r="H111" s="47">
        <f>SUMIFS('Portfolio Allocation'!E$10:E$109,'Portfolio Allocation'!$A$10:$A$109,'Graph Tables'!$D111)</f>
        <v>0</v>
      </c>
      <c r="I111" s="47">
        <f>SUMIFS('Portfolio Allocation'!F$10:F$109,'Portfolio Allocation'!$A$10:$A$109,'Graph Tables'!$D111)</f>
        <v>0</v>
      </c>
      <c r="J111" s="47">
        <f>SUMIFS('Portfolio Allocation'!G$10:G$109,'Portfolio Allocation'!$A$10:$A$109,'Graph Tables'!$D111)</f>
        <v>0</v>
      </c>
      <c r="K111" s="47">
        <f>SUMIFS('Portfolio Allocation'!H$10:H$109,'Portfolio Allocation'!$A$10:$A$109,'Graph Tables'!$D111)</f>
        <v>0</v>
      </c>
      <c r="L111" s="47">
        <f>SUMIFS('Portfolio Allocation'!I$10:I$109,'Portfolio Allocation'!$A$10:$A$109,'Graph Tables'!$D111)</f>
        <v>0</v>
      </c>
      <c r="M111" s="47">
        <f>SUMIFS('Portfolio Allocation'!J$10:J$109,'Portfolio Allocation'!$A$10:$A$109,'Graph Tables'!$D111)</f>
        <v>0</v>
      </c>
      <c r="N111" s="47">
        <f>SUMIFS('Portfolio Allocation'!K$10:K$109,'Portfolio Allocation'!$A$10:$A$109,'Graph Tables'!$D111)</f>
        <v>0</v>
      </c>
      <c r="O111" s="47">
        <f>SUMIFS('Portfolio Allocation'!L$10:L$109,'Portfolio Allocation'!$A$10:$A$109,'Graph Tables'!$D111)</f>
        <v>0</v>
      </c>
      <c r="P111" s="47">
        <f>SUMIFS('Portfolio Allocation'!M$10:M$109,'Portfolio Allocation'!$A$10:$A$109,'Graph Tables'!$D111)</f>
        <v>0</v>
      </c>
      <c r="Q111" s="47">
        <f>SUMIFS('Portfolio Allocation'!N$10:N$109,'Portfolio Allocation'!$A$10:$A$109,'Graph Tables'!$D111)</f>
        <v>0</v>
      </c>
      <c r="R111" s="47">
        <f>SUMIFS('Portfolio Allocation'!O$10:O$109,'Portfolio Allocation'!$A$10:$A$109,'Graph Tables'!$D111)</f>
        <v>0</v>
      </c>
      <c r="S111" s="47">
        <f>SUMIFS('Portfolio Allocation'!P$10:P$109,'Portfolio Allocation'!$A$10:$A$109,'Graph Tables'!$D111)</f>
        <v>0</v>
      </c>
      <c r="T111" s="47">
        <f>SUMIFS('Portfolio Allocation'!Q$10:Q$109,'Portfolio Allocation'!$A$10:$A$109,'Graph Tables'!$D111)</f>
        <v>0</v>
      </c>
      <c r="U111" s="47">
        <f>SUMIFS('Portfolio Allocation'!R$10:R$109,'Portfolio Allocation'!$A$10:$A$109,'Graph Tables'!$D111)</f>
        <v>0</v>
      </c>
      <c r="V111" s="47">
        <f>SUMIFS('Portfolio Allocation'!S$10:S$109,'Portfolio Allocation'!$A$10:$A$109,'Graph Tables'!$D111)</f>
        <v>0</v>
      </c>
      <c r="W111" s="47">
        <f>SUMIFS('Portfolio Allocation'!T$10:T$109,'Portfolio Allocation'!$A$10:$A$109,'Graph Tables'!$D111)</f>
        <v>0</v>
      </c>
      <c r="X111" s="47">
        <f>SUMIFS('Portfolio Allocation'!U$10:U$109,'Portfolio Allocation'!$A$10:$A$109,'Graph Tables'!$D111)</f>
        <v>0</v>
      </c>
      <c r="Y111" s="47">
        <f>SUMIFS('Portfolio Allocation'!V$10:V$109,'Portfolio Allocation'!$A$10:$A$109,'Graph Tables'!$D111)</f>
        <v>0</v>
      </c>
      <c r="Z111" s="47">
        <f>SUMIFS('Portfolio Allocation'!W$10:W$109,'Portfolio Allocation'!$A$10:$A$109,'Graph Tables'!$D111)</f>
        <v>0</v>
      </c>
      <c r="AA111" s="47">
        <f>SUMIFS('Portfolio Allocation'!X$10:X$109,'Portfolio Allocation'!$A$10:$A$109,'Graph Tables'!$D111)</f>
        <v>0</v>
      </c>
      <c r="AB111" s="47">
        <f>SUMIFS('Portfolio Allocation'!Y$10:Y$109,'Portfolio Allocation'!$A$10:$A$109,'Graph Tables'!$D111)</f>
        <v>0</v>
      </c>
      <c r="AC111" s="47">
        <f>SUMIFS('Portfolio Allocation'!Z$10:Z$109,'Portfolio Allocation'!$A$10:$A$109,'Graph Tables'!$D111)</f>
        <v>0</v>
      </c>
      <c r="AD111" s="47"/>
      <c r="AH111" s="47"/>
      <c r="AI111" s="269">
        <f t="shared" si="204"/>
        <v>1</v>
      </c>
      <c r="AJ111" s="269">
        <f>AI111+COUNTIF(AI$2:$AI111,AI111)-1</f>
        <v>110</v>
      </c>
      <c r="AK111" s="271" t="str">
        <f t="shared" si="127"/>
        <v>Jordan</v>
      </c>
      <c r="AL111" s="71">
        <f t="shared" si="205"/>
        <v>0</v>
      </c>
      <c r="AM111" s="45">
        <f t="shared" si="128"/>
        <v>0</v>
      </c>
      <c r="AN111" s="45">
        <f t="shared" si="129"/>
        <v>0</v>
      </c>
      <c r="AO111" s="45">
        <f t="shared" si="130"/>
        <v>0</v>
      </c>
      <c r="AP111" s="45">
        <f t="shared" si="131"/>
        <v>0</v>
      </c>
      <c r="AQ111" s="45">
        <f t="shared" si="132"/>
        <v>0</v>
      </c>
      <c r="AR111" s="45">
        <f t="shared" si="133"/>
        <v>0</v>
      </c>
      <c r="AS111" s="45">
        <f t="shared" si="134"/>
        <v>0</v>
      </c>
      <c r="AT111" s="45">
        <f t="shared" si="135"/>
        <v>0</v>
      </c>
      <c r="AU111" s="45">
        <f t="shared" si="136"/>
        <v>0</v>
      </c>
      <c r="AV111" s="45">
        <f t="shared" si="137"/>
        <v>0</v>
      </c>
      <c r="AW111" s="45">
        <f t="shared" si="138"/>
        <v>0</v>
      </c>
      <c r="AX111" s="45">
        <f t="shared" si="139"/>
        <v>0</v>
      </c>
      <c r="AY111" s="45">
        <f t="shared" si="140"/>
        <v>0</v>
      </c>
      <c r="AZ111" s="45">
        <f t="shared" si="141"/>
        <v>0</v>
      </c>
      <c r="BA111" s="45">
        <f t="shared" si="142"/>
        <v>0</v>
      </c>
      <c r="BB111" s="45">
        <f t="shared" si="143"/>
        <v>0</v>
      </c>
      <c r="BC111" s="45">
        <f t="shared" si="144"/>
        <v>0</v>
      </c>
      <c r="BD111" s="45">
        <f t="shared" si="145"/>
        <v>0</v>
      </c>
      <c r="BE111" s="45">
        <f t="shared" si="146"/>
        <v>0</v>
      </c>
      <c r="BF111" s="45">
        <f t="shared" si="147"/>
        <v>0</v>
      </c>
      <c r="BG111" s="45">
        <f t="shared" si="148"/>
        <v>0</v>
      </c>
      <c r="BH111" s="45">
        <f t="shared" si="149"/>
        <v>0</v>
      </c>
      <c r="BI111" s="45">
        <f t="shared" si="150"/>
        <v>0</v>
      </c>
      <c r="BJ111" s="45">
        <f t="shared" si="151"/>
        <v>0</v>
      </c>
      <c r="BK111" s="45"/>
      <c r="CN111" s="274">
        <f t="shared" si="207"/>
        <v>0</v>
      </c>
      <c r="CO111" s="274">
        <v>110</v>
      </c>
      <c r="CP111" s="269">
        <f t="shared" si="208"/>
        <v>1</v>
      </c>
      <c r="CQ111" s="269">
        <f>CP111+COUNTIF($CP$2:CP111,CP111)-1</f>
        <v>110</v>
      </c>
      <c r="CR111" s="271" t="str">
        <f t="shared" si="176"/>
        <v>Jordan</v>
      </c>
      <c r="CS111" s="71">
        <f t="shared" si="209"/>
        <v>0</v>
      </c>
      <c r="CT111" s="45">
        <f t="shared" si="177"/>
        <v>0</v>
      </c>
      <c r="CU111" s="45">
        <f t="shared" si="178"/>
        <v>0</v>
      </c>
      <c r="CV111" s="45">
        <f t="shared" si="179"/>
        <v>0</v>
      </c>
      <c r="CW111" s="45">
        <f t="shared" si="180"/>
        <v>0</v>
      </c>
      <c r="CX111" s="45">
        <f t="shared" si="181"/>
        <v>0</v>
      </c>
      <c r="CY111" s="45">
        <f t="shared" si="182"/>
        <v>0</v>
      </c>
      <c r="CZ111" s="45">
        <f t="shared" si="183"/>
        <v>0</v>
      </c>
      <c r="DA111" s="45">
        <f t="shared" si="184"/>
        <v>0</v>
      </c>
      <c r="DB111" s="45">
        <f t="shared" si="185"/>
        <v>0</v>
      </c>
      <c r="DC111" s="45">
        <f t="shared" si="186"/>
        <v>0</v>
      </c>
      <c r="DD111" s="45">
        <f t="shared" si="187"/>
        <v>0</v>
      </c>
      <c r="DE111" s="45">
        <f t="shared" si="188"/>
        <v>0</v>
      </c>
      <c r="DF111" s="45">
        <f t="shared" si="189"/>
        <v>0</v>
      </c>
      <c r="DG111" s="45">
        <f t="shared" si="190"/>
        <v>0</v>
      </c>
      <c r="DH111" s="45">
        <f t="shared" si="191"/>
        <v>0</v>
      </c>
      <c r="DI111" s="45">
        <f t="shared" si="192"/>
        <v>0</v>
      </c>
      <c r="DJ111" s="45">
        <f t="shared" si="193"/>
        <v>0</v>
      </c>
      <c r="DK111" s="45">
        <f t="shared" si="194"/>
        <v>0</v>
      </c>
      <c r="DL111" s="45">
        <f t="shared" si="195"/>
        <v>0</v>
      </c>
      <c r="DM111" s="45">
        <f t="shared" si="196"/>
        <v>0</v>
      </c>
      <c r="DN111" s="45">
        <f t="shared" si="197"/>
        <v>0</v>
      </c>
      <c r="DO111" s="45">
        <f t="shared" si="198"/>
        <v>0</v>
      </c>
      <c r="DP111" s="45">
        <f t="shared" si="199"/>
        <v>0</v>
      </c>
      <c r="DQ111" s="45">
        <f t="shared" si="200"/>
        <v>0</v>
      </c>
    </row>
    <row r="112" spans="1:121">
      <c r="A112" s="269">
        <v>111</v>
      </c>
      <c r="B112" s="400">
        <f t="shared" si="201"/>
        <v>1</v>
      </c>
      <c r="C112" s="401">
        <f>B112+COUNTIF(B$2:$B112,B112)-1</f>
        <v>111</v>
      </c>
      <c r="D112" s="402" t="str">
        <f>Tables!AI112</f>
        <v>Kazakhstan</v>
      </c>
      <c r="E112" s="403">
        <f t="shared" si="202"/>
        <v>0</v>
      </c>
      <c r="F112" s="47">
        <f>SUMIFS('Portfolio Allocation'!C$10:C$109,'Portfolio Allocation'!$A$10:$A$109,'Graph Tables'!$D112)</f>
        <v>0</v>
      </c>
      <c r="G112" s="47">
        <f>SUMIFS('Portfolio Allocation'!D$10:D$109,'Portfolio Allocation'!$A$10:$A$109,'Graph Tables'!$D112)</f>
        <v>0</v>
      </c>
      <c r="H112" s="47">
        <f>SUMIFS('Portfolio Allocation'!E$10:E$109,'Portfolio Allocation'!$A$10:$A$109,'Graph Tables'!$D112)</f>
        <v>0</v>
      </c>
      <c r="I112" s="47">
        <f>SUMIFS('Portfolio Allocation'!F$10:F$109,'Portfolio Allocation'!$A$10:$A$109,'Graph Tables'!$D112)</f>
        <v>0</v>
      </c>
      <c r="J112" s="47">
        <f>SUMIFS('Portfolio Allocation'!G$10:G$109,'Portfolio Allocation'!$A$10:$A$109,'Graph Tables'!$D112)</f>
        <v>0</v>
      </c>
      <c r="K112" s="47">
        <f>SUMIFS('Portfolio Allocation'!H$10:H$109,'Portfolio Allocation'!$A$10:$A$109,'Graph Tables'!$D112)</f>
        <v>0</v>
      </c>
      <c r="L112" s="47">
        <f>SUMIFS('Portfolio Allocation'!I$10:I$109,'Portfolio Allocation'!$A$10:$A$109,'Graph Tables'!$D112)</f>
        <v>0</v>
      </c>
      <c r="M112" s="47">
        <f>SUMIFS('Portfolio Allocation'!J$10:J$109,'Portfolio Allocation'!$A$10:$A$109,'Graph Tables'!$D112)</f>
        <v>0</v>
      </c>
      <c r="N112" s="47">
        <f>SUMIFS('Portfolio Allocation'!K$10:K$109,'Portfolio Allocation'!$A$10:$A$109,'Graph Tables'!$D112)</f>
        <v>0</v>
      </c>
      <c r="O112" s="47">
        <f>SUMIFS('Portfolio Allocation'!L$10:L$109,'Portfolio Allocation'!$A$10:$A$109,'Graph Tables'!$D112)</f>
        <v>0</v>
      </c>
      <c r="P112" s="47">
        <f>SUMIFS('Portfolio Allocation'!M$10:M$109,'Portfolio Allocation'!$A$10:$A$109,'Graph Tables'!$D112)</f>
        <v>0</v>
      </c>
      <c r="Q112" s="47">
        <f>SUMIFS('Portfolio Allocation'!N$10:N$109,'Portfolio Allocation'!$A$10:$A$109,'Graph Tables'!$D112)</f>
        <v>0</v>
      </c>
      <c r="R112" s="47">
        <f>SUMIFS('Portfolio Allocation'!O$10:O$109,'Portfolio Allocation'!$A$10:$A$109,'Graph Tables'!$D112)</f>
        <v>0</v>
      </c>
      <c r="S112" s="47">
        <f>SUMIFS('Portfolio Allocation'!P$10:P$109,'Portfolio Allocation'!$A$10:$A$109,'Graph Tables'!$D112)</f>
        <v>0</v>
      </c>
      <c r="T112" s="47">
        <f>SUMIFS('Portfolio Allocation'!Q$10:Q$109,'Portfolio Allocation'!$A$10:$A$109,'Graph Tables'!$D112)</f>
        <v>0</v>
      </c>
      <c r="U112" s="47">
        <f>SUMIFS('Portfolio Allocation'!R$10:R$109,'Portfolio Allocation'!$A$10:$A$109,'Graph Tables'!$D112)</f>
        <v>0</v>
      </c>
      <c r="V112" s="47">
        <f>SUMIFS('Portfolio Allocation'!S$10:S$109,'Portfolio Allocation'!$A$10:$A$109,'Graph Tables'!$D112)</f>
        <v>0</v>
      </c>
      <c r="W112" s="47">
        <f>SUMIFS('Portfolio Allocation'!T$10:T$109,'Portfolio Allocation'!$A$10:$A$109,'Graph Tables'!$D112)</f>
        <v>0</v>
      </c>
      <c r="X112" s="47">
        <f>SUMIFS('Portfolio Allocation'!U$10:U$109,'Portfolio Allocation'!$A$10:$A$109,'Graph Tables'!$D112)</f>
        <v>0</v>
      </c>
      <c r="Y112" s="47">
        <f>SUMIFS('Portfolio Allocation'!V$10:V$109,'Portfolio Allocation'!$A$10:$A$109,'Graph Tables'!$D112)</f>
        <v>0</v>
      </c>
      <c r="Z112" s="47">
        <f>SUMIFS('Portfolio Allocation'!W$10:W$109,'Portfolio Allocation'!$A$10:$A$109,'Graph Tables'!$D112)</f>
        <v>0</v>
      </c>
      <c r="AA112" s="47">
        <f>SUMIFS('Portfolio Allocation'!X$10:X$109,'Portfolio Allocation'!$A$10:$A$109,'Graph Tables'!$D112)</f>
        <v>0</v>
      </c>
      <c r="AB112" s="47">
        <f>SUMIFS('Portfolio Allocation'!Y$10:Y$109,'Portfolio Allocation'!$A$10:$A$109,'Graph Tables'!$D112)</f>
        <v>0</v>
      </c>
      <c r="AC112" s="47">
        <f>SUMIFS('Portfolio Allocation'!Z$10:Z$109,'Portfolio Allocation'!$A$10:$A$109,'Graph Tables'!$D112)</f>
        <v>0</v>
      </c>
      <c r="AD112" s="47"/>
      <c r="AH112" s="47"/>
      <c r="AI112" s="269">
        <f t="shared" si="204"/>
        <v>1</v>
      </c>
      <c r="AJ112" s="269">
        <f>AI112+COUNTIF(AI$2:$AI112,AI112)-1</f>
        <v>111</v>
      </c>
      <c r="AK112" s="271" t="str">
        <f t="shared" si="127"/>
        <v>Kazakhstan</v>
      </c>
      <c r="AL112" s="71">
        <f t="shared" si="205"/>
        <v>0</v>
      </c>
      <c r="AM112" s="45">
        <f t="shared" si="128"/>
        <v>0</v>
      </c>
      <c r="AN112" s="45">
        <f t="shared" si="129"/>
        <v>0</v>
      </c>
      <c r="AO112" s="45">
        <f t="shared" si="130"/>
        <v>0</v>
      </c>
      <c r="AP112" s="45">
        <f t="shared" si="131"/>
        <v>0</v>
      </c>
      <c r="AQ112" s="45">
        <f t="shared" si="132"/>
        <v>0</v>
      </c>
      <c r="AR112" s="45">
        <f t="shared" si="133"/>
        <v>0</v>
      </c>
      <c r="AS112" s="45">
        <f t="shared" si="134"/>
        <v>0</v>
      </c>
      <c r="AT112" s="45">
        <f t="shared" si="135"/>
        <v>0</v>
      </c>
      <c r="AU112" s="45">
        <f t="shared" si="136"/>
        <v>0</v>
      </c>
      <c r="AV112" s="45">
        <f t="shared" si="137"/>
        <v>0</v>
      </c>
      <c r="AW112" s="45">
        <f t="shared" si="138"/>
        <v>0</v>
      </c>
      <c r="AX112" s="45">
        <f t="shared" si="139"/>
        <v>0</v>
      </c>
      <c r="AY112" s="45">
        <f t="shared" si="140"/>
        <v>0</v>
      </c>
      <c r="AZ112" s="45">
        <f t="shared" si="141"/>
        <v>0</v>
      </c>
      <c r="BA112" s="45">
        <f t="shared" si="142"/>
        <v>0</v>
      </c>
      <c r="BB112" s="45">
        <f t="shared" si="143"/>
        <v>0</v>
      </c>
      <c r="BC112" s="45">
        <f t="shared" si="144"/>
        <v>0</v>
      </c>
      <c r="BD112" s="45">
        <f t="shared" si="145"/>
        <v>0</v>
      </c>
      <c r="BE112" s="45">
        <f t="shared" si="146"/>
        <v>0</v>
      </c>
      <c r="BF112" s="45">
        <f t="shared" si="147"/>
        <v>0</v>
      </c>
      <c r="BG112" s="45">
        <f t="shared" si="148"/>
        <v>0</v>
      </c>
      <c r="BH112" s="45">
        <f t="shared" si="149"/>
        <v>0</v>
      </c>
      <c r="BI112" s="45">
        <f t="shared" si="150"/>
        <v>0</v>
      </c>
      <c r="BJ112" s="45">
        <f t="shared" si="151"/>
        <v>0</v>
      </c>
      <c r="BK112" s="45"/>
      <c r="CN112" s="274">
        <f t="shared" si="207"/>
        <v>0</v>
      </c>
      <c r="CO112" s="274">
        <v>111</v>
      </c>
      <c r="CP112" s="269">
        <f t="shared" si="208"/>
        <v>1</v>
      </c>
      <c r="CQ112" s="269">
        <f>CP112+COUNTIF($CP$2:CP112,CP112)-1</f>
        <v>111</v>
      </c>
      <c r="CR112" s="271" t="str">
        <f t="shared" si="176"/>
        <v>Kazakhstan</v>
      </c>
      <c r="CS112" s="71">
        <f t="shared" si="209"/>
        <v>0</v>
      </c>
      <c r="CT112" s="45">
        <f t="shared" si="177"/>
        <v>0</v>
      </c>
      <c r="CU112" s="45">
        <f t="shared" si="178"/>
        <v>0</v>
      </c>
      <c r="CV112" s="45">
        <f t="shared" si="179"/>
        <v>0</v>
      </c>
      <c r="CW112" s="45">
        <f t="shared" si="180"/>
        <v>0</v>
      </c>
      <c r="CX112" s="45">
        <f t="shared" si="181"/>
        <v>0</v>
      </c>
      <c r="CY112" s="45">
        <f t="shared" si="182"/>
        <v>0</v>
      </c>
      <c r="CZ112" s="45">
        <f t="shared" si="183"/>
        <v>0</v>
      </c>
      <c r="DA112" s="45">
        <f t="shared" si="184"/>
        <v>0</v>
      </c>
      <c r="DB112" s="45">
        <f t="shared" si="185"/>
        <v>0</v>
      </c>
      <c r="DC112" s="45">
        <f t="shared" si="186"/>
        <v>0</v>
      </c>
      <c r="DD112" s="45">
        <f t="shared" si="187"/>
        <v>0</v>
      </c>
      <c r="DE112" s="45">
        <f t="shared" si="188"/>
        <v>0</v>
      </c>
      <c r="DF112" s="45">
        <f t="shared" si="189"/>
        <v>0</v>
      </c>
      <c r="DG112" s="45">
        <f t="shared" si="190"/>
        <v>0</v>
      </c>
      <c r="DH112" s="45">
        <f t="shared" si="191"/>
        <v>0</v>
      </c>
      <c r="DI112" s="45">
        <f t="shared" si="192"/>
        <v>0</v>
      </c>
      <c r="DJ112" s="45">
        <f t="shared" si="193"/>
        <v>0</v>
      </c>
      <c r="DK112" s="45">
        <f t="shared" si="194"/>
        <v>0</v>
      </c>
      <c r="DL112" s="45">
        <f t="shared" si="195"/>
        <v>0</v>
      </c>
      <c r="DM112" s="45">
        <f t="shared" si="196"/>
        <v>0</v>
      </c>
      <c r="DN112" s="45">
        <f t="shared" si="197"/>
        <v>0</v>
      </c>
      <c r="DO112" s="45">
        <f t="shared" si="198"/>
        <v>0</v>
      </c>
      <c r="DP112" s="45">
        <f t="shared" si="199"/>
        <v>0</v>
      </c>
      <c r="DQ112" s="45">
        <f t="shared" si="200"/>
        <v>0</v>
      </c>
    </row>
    <row r="113" spans="1:121">
      <c r="A113" s="269">
        <v>112</v>
      </c>
      <c r="B113" s="400">
        <f t="shared" si="201"/>
        <v>1</v>
      </c>
      <c r="C113" s="401">
        <f>B113+COUNTIF(B$2:$B113,B113)-1</f>
        <v>112</v>
      </c>
      <c r="D113" s="402" t="str">
        <f>Tables!AI113</f>
        <v>Kenya</v>
      </c>
      <c r="E113" s="403">
        <f t="shared" si="202"/>
        <v>0</v>
      </c>
      <c r="F113" s="47">
        <f>SUMIFS('Portfolio Allocation'!C$10:C$109,'Portfolio Allocation'!$A$10:$A$109,'Graph Tables'!$D113)</f>
        <v>0</v>
      </c>
      <c r="G113" s="47">
        <f>SUMIFS('Portfolio Allocation'!D$10:D$109,'Portfolio Allocation'!$A$10:$A$109,'Graph Tables'!$D113)</f>
        <v>0</v>
      </c>
      <c r="H113" s="47">
        <f>SUMIFS('Portfolio Allocation'!E$10:E$109,'Portfolio Allocation'!$A$10:$A$109,'Graph Tables'!$D113)</f>
        <v>0</v>
      </c>
      <c r="I113" s="47">
        <f>SUMIFS('Portfolio Allocation'!F$10:F$109,'Portfolio Allocation'!$A$10:$A$109,'Graph Tables'!$D113)</f>
        <v>0</v>
      </c>
      <c r="J113" s="47">
        <f>SUMIFS('Portfolio Allocation'!G$10:G$109,'Portfolio Allocation'!$A$10:$A$109,'Graph Tables'!$D113)</f>
        <v>0</v>
      </c>
      <c r="K113" s="47">
        <f>SUMIFS('Portfolio Allocation'!H$10:H$109,'Portfolio Allocation'!$A$10:$A$109,'Graph Tables'!$D113)</f>
        <v>0</v>
      </c>
      <c r="L113" s="47">
        <f>SUMIFS('Portfolio Allocation'!I$10:I$109,'Portfolio Allocation'!$A$10:$A$109,'Graph Tables'!$D113)</f>
        <v>0</v>
      </c>
      <c r="M113" s="47">
        <f>SUMIFS('Portfolio Allocation'!J$10:J$109,'Portfolio Allocation'!$A$10:$A$109,'Graph Tables'!$D113)</f>
        <v>0</v>
      </c>
      <c r="N113" s="47">
        <f>SUMIFS('Portfolio Allocation'!K$10:K$109,'Portfolio Allocation'!$A$10:$A$109,'Graph Tables'!$D113)</f>
        <v>0</v>
      </c>
      <c r="O113" s="47">
        <f>SUMIFS('Portfolio Allocation'!L$10:L$109,'Portfolio Allocation'!$A$10:$A$109,'Graph Tables'!$D113)</f>
        <v>0</v>
      </c>
      <c r="P113" s="47">
        <f>SUMIFS('Portfolio Allocation'!M$10:M$109,'Portfolio Allocation'!$A$10:$A$109,'Graph Tables'!$D113)</f>
        <v>0</v>
      </c>
      <c r="Q113" s="47">
        <f>SUMIFS('Portfolio Allocation'!N$10:N$109,'Portfolio Allocation'!$A$10:$A$109,'Graph Tables'!$D113)</f>
        <v>0</v>
      </c>
      <c r="R113" s="47">
        <f>SUMIFS('Portfolio Allocation'!O$10:O$109,'Portfolio Allocation'!$A$10:$A$109,'Graph Tables'!$D113)</f>
        <v>0</v>
      </c>
      <c r="S113" s="47">
        <f>SUMIFS('Portfolio Allocation'!P$10:P$109,'Portfolio Allocation'!$A$10:$A$109,'Graph Tables'!$D113)</f>
        <v>0</v>
      </c>
      <c r="T113" s="47">
        <f>SUMIFS('Portfolio Allocation'!Q$10:Q$109,'Portfolio Allocation'!$A$10:$A$109,'Graph Tables'!$D113)</f>
        <v>0</v>
      </c>
      <c r="U113" s="47">
        <f>SUMIFS('Portfolio Allocation'!R$10:R$109,'Portfolio Allocation'!$A$10:$A$109,'Graph Tables'!$D113)</f>
        <v>0</v>
      </c>
      <c r="V113" s="47">
        <f>SUMIFS('Portfolio Allocation'!S$10:S$109,'Portfolio Allocation'!$A$10:$A$109,'Graph Tables'!$D113)</f>
        <v>0</v>
      </c>
      <c r="W113" s="47">
        <f>SUMIFS('Portfolio Allocation'!T$10:T$109,'Portfolio Allocation'!$A$10:$A$109,'Graph Tables'!$D113)</f>
        <v>0</v>
      </c>
      <c r="X113" s="47">
        <f>SUMIFS('Portfolio Allocation'!U$10:U$109,'Portfolio Allocation'!$A$10:$A$109,'Graph Tables'!$D113)</f>
        <v>0</v>
      </c>
      <c r="Y113" s="47">
        <f>SUMIFS('Portfolio Allocation'!V$10:V$109,'Portfolio Allocation'!$A$10:$A$109,'Graph Tables'!$D113)</f>
        <v>0</v>
      </c>
      <c r="Z113" s="47">
        <f>SUMIFS('Portfolio Allocation'!W$10:W$109,'Portfolio Allocation'!$A$10:$A$109,'Graph Tables'!$D113)</f>
        <v>0</v>
      </c>
      <c r="AA113" s="47">
        <f>SUMIFS('Portfolio Allocation'!X$10:X$109,'Portfolio Allocation'!$A$10:$A$109,'Graph Tables'!$D113)</f>
        <v>0</v>
      </c>
      <c r="AB113" s="47">
        <f>SUMIFS('Portfolio Allocation'!Y$10:Y$109,'Portfolio Allocation'!$A$10:$A$109,'Graph Tables'!$D113)</f>
        <v>0</v>
      </c>
      <c r="AC113" s="47">
        <f>SUMIFS('Portfolio Allocation'!Z$10:Z$109,'Portfolio Allocation'!$A$10:$A$109,'Graph Tables'!$D113)</f>
        <v>0</v>
      </c>
      <c r="AD113" s="47"/>
      <c r="AH113" s="47"/>
      <c r="AI113" s="269">
        <f t="shared" si="204"/>
        <v>1</v>
      </c>
      <c r="AJ113" s="269">
        <f>AI113+COUNTIF(AI$2:$AI113,AI113)-1</f>
        <v>112</v>
      </c>
      <c r="AK113" s="271" t="str">
        <f t="shared" si="127"/>
        <v>Kenya</v>
      </c>
      <c r="AL113" s="71">
        <f t="shared" si="205"/>
        <v>0</v>
      </c>
      <c r="AM113" s="45">
        <f t="shared" si="128"/>
        <v>0</v>
      </c>
      <c r="AN113" s="45">
        <f t="shared" si="129"/>
        <v>0</v>
      </c>
      <c r="AO113" s="45">
        <f t="shared" si="130"/>
        <v>0</v>
      </c>
      <c r="AP113" s="45">
        <f t="shared" si="131"/>
        <v>0</v>
      </c>
      <c r="AQ113" s="45">
        <f t="shared" si="132"/>
        <v>0</v>
      </c>
      <c r="AR113" s="45">
        <f t="shared" si="133"/>
        <v>0</v>
      </c>
      <c r="AS113" s="45">
        <f t="shared" si="134"/>
        <v>0</v>
      </c>
      <c r="AT113" s="45">
        <f t="shared" si="135"/>
        <v>0</v>
      </c>
      <c r="AU113" s="45">
        <f t="shared" si="136"/>
        <v>0</v>
      </c>
      <c r="AV113" s="45">
        <f t="shared" si="137"/>
        <v>0</v>
      </c>
      <c r="AW113" s="45">
        <f t="shared" si="138"/>
        <v>0</v>
      </c>
      <c r="AX113" s="45">
        <f t="shared" si="139"/>
        <v>0</v>
      </c>
      <c r="AY113" s="45">
        <f t="shared" si="140"/>
        <v>0</v>
      </c>
      <c r="AZ113" s="45">
        <f t="shared" si="141"/>
        <v>0</v>
      </c>
      <c r="BA113" s="45">
        <f t="shared" si="142"/>
        <v>0</v>
      </c>
      <c r="BB113" s="45">
        <f t="shared" si="143"/>
        <v>0</v>
      </c>
      <c r="BC113" s="45">
        <f t="shared" si="144"/>
        <v>0</v>
      </c>
      <c r="BD113" s="45">
        <f t="shared" si="145"/>
        <v>0</v>
      </c>
      <c r="BE113" s="45">
        <f t="shared" si="146"/>
        <v>0</v>
      </c>
      <c r="BF113" s="45">
        <f t="shared" si="147"/>
        <v>0</v>
      </c>
      <c r="BG113" s="45">
        <f t="shared" si="148"/>
        <v>0</v>
      </c>
      <c r="BH113" s="45">
        <f t="shared" si="149"/>
        <v>0</v>
      </c>
      <c r="BI113" s="45">
        <f t="shared" si="150"/>
        <v>0</v>
      </c>
      <c r="BJ113" s="45">
        <f t="shared" si="151"/>
        <v>0</v>
      </c>
      <c r="BK113" s="45"/>
      <c r="CN113" s="274">
        <f t="shared" si="207"/>
        <v>0</v>
      </c>
      <c r="CO113" s="274">
        <v>112</v>
      </c>
      <c r="CP113" s="269">
        <f t="shared" si="208"/>
        <v>1</v>
      </c>
      <c r="CQ113" s="269">
        <f>CP113+COUNTIF($CP$2:CP113,CP113)-1</f>
        <v>112</v>
      </c>
      <c r="CR113" s="271" t="str">
        <f t="shared" si="176"/>
        <v>Kenya</v>
      </c>
      <c r="CS113" s="71">
        <f t="shared" si="209"/>
        <v>0</v>
      </c>
      <c r="CT113" s="45">
        <f t="shared" si="177"/>
        <v>0</v>
      </c>
      <c r="CU113" s="45">
        <f t="shared" si="178"/>
        <v>0</v>
      </c>
      <c r="CV113" s="45">
        <f t="shared" si="179"/>
        <v>0</v>
      </c>
      <c r="CW113" s="45">
        <f t="shared" si="180"/>
        <v>0</v>
      </c>
      <c r="CX113" s="45">
        <f t="shared" si="181"/>
        <v>0</v>
      </c>
      <c r="CY113" s="45">
        <f t="shared" si="182"/>
        <v>0</v>
      </c>
      <c r="CZ113" s="45">
        <f t="shared" si="183"/>
        <v>0</v>
      </c>
      <c r="DA113" s="45">
        <f t="shared" si="184"/>
        <v>0</v>
      </c>
      <c r="DB113" s="45">
        <f t="shared" si="185"/>
        <v>0</v>
      </c>
      <c r="DC113" s="45">
        <f t="shared" si="186"/>
        <v>0</v>
      </c>
      <c r="DD113" s="45">
        <f t="shared" si="187"/>
        <v>0</v>
      </c>
      <c r="DE113" s="45">
        <f t="shared" si="188"/>
        <v>0</v>
      </c>
      <c r="DF113" s="45">
        <f t="shared" si="189"/>
        <v>0</v>
      </c>
      <c r="DG113" s="45">
        <f t="shared" si="190"/>
        <v>0</v>
      </c>
      <c r="DH113" s="45">
        <f t="shared" si="191"/>
        <v>0</v>
      </c>
      <c r="DI113" s="45">
        <f t="shared" si="192"/>
        <v>0</v>
      </c>
      <c r="DJ113" s="45">
        <f t="shared" si="193"/>
        <v>0</v>
      </c>
      <c r="DK113" s="45">
        <f t="shared" si="194"/>
        <v>0</v>
      </c>
      <c r="DL113" s="45">
        <f t="shared" si="195"/>
        <v>0</v>
      </c>
      <c r="DM113" s="45">
        <f t="shared" si="196"/>
        <v>0</v>
      </c>
      <c r="DN113" s="45">
        <f t="shared" si="197"/>
        <v>0</v>
      </c>
      <c r="DO113" s="45">
        <f t="shared" si="198"/>
        <v>0</v>
      </c>
      <c r="DP113" s="45">
        <f t="shared" si="199"/>
        <v>0</v>
      </c>
      <c r="DQ113" s="45">
        <f t="shared" si="200"/>
        <v>0</v>
      </c>
    </row>
    <row r="114" spans="1:121">
      <c r="A114" s="269">
        <v>113</v>
      </c>
      <c r="B114" s="400">
        <f t="shared" si="201"/>
        <v>1</v>
      </c>
      <c r="C114" s="401">
        <f>B114+COUNTIF(B$2:$B114,B114)-1</f>
        <v>113</v>
      </c>
      <c r="D114" s="402" t="str">
        <f>Tables!AI114</f>
        <v>Kiribati</v>
      </c>
      <c r="E114" s="403">
        <f t="shared" si="202"/>
        <v>0</v>
      </c>
      <c r="F114" s="47">
        <f>SUMIFS('Portfolio Allocation'!C$10:C$109,'Portfolio Allocation'!$A$10:$A$109,'Graph Tables'!$D114)</f>
        <v>0</v>
      </c>
      <c r="G114" s="47">
        <f>SUMIFS('Portfolio Allocation'!D$10:D$109,'Portfolio Allocation'!$A$10:$A$109,'Graph Tables'!$D114)</f>
        <v>0</v>
      </c>
      <c r="H114" s="47">
        <f>SUMIFS('Portfolio Allocation'!E$10:E$109,'Portfolio Allocation'!$A$10:$A$109,'Graph Tables'!$D114)</f>
        <v>0</v>
      </c>
      <c r="I114" s="47">
        <f>SUMIFS('Portfolio Allocation'!F$10:F$109,'Portfolio Allocation'!$A$10:$A$109,'Graph Tables'!$D114)</f>
        <v>0</v>
      </c>
      <c r="J114" s="47">
        <f>SUMIFS('Portfolio Allocation'!G$10:G$109,'Portfolio Allocation'!$A$10:$A$109,'Graph Tables'!$D114)</f>
        <v>0</v>
      </c>
      <c r="K114" s="47">
        <f>SUMIFS('Portfolio Allocation'!H$10:H$109,'Portfolio Allocation'!$A$10:$A$109,'Graph Tables'!$D114)</f>
        <v>0</v>
      </c>
      <c r="L114" s="47">
        <f>SUMIFS('Portfolio Allocation'!I$10:I$109,'Portfolio Allocation'!$A$10:$A$109,'Graph Tables'!$D114)</f>
        <v>0</v>
      </c>
      <c r="M114" s="47">
        <f>SUMIFS('Portfolio Allocation'!J$10:J$109,'Portfolio Allocation'!$A$10:$A$109,'Graph Tables'!$D114)</f>
        <v>0</v>
      </c>
      <c r="N114" s="47">
        <f>SUMIFS('Portfolio Allocation'!K$10:K$109,'Portfolio Allocation'!$A$10:$A$109,'Graph Tables'!$D114)</f>
        <v>0</v>
      </c>
      <c r="O114" s="47">
        <f>SUMIFS('Portfolio Allocation'!L$10:L$109,'Portfolio Allocation'!$A$10:$A$109,'Graph Tables'!$D114)</f>
        <v>0</v>
      </c>
      <c r="P114" s="47">
        <f>SUMIFS('Portfolio Allocation'!M$10:M$109,'Portfolio Allocation'!$A$10:$A$109,'Graph Tables'!$D114)</f>
        <v>0</v>
      </c>
      <c r="Q114" s="47">
        <f>SUMIFS('Portfolio Allocation'!N$10:N$109,'Portfolio Allocation'!$A$10:$A$109,'Graph Tables'!$D114)</f>
        <v>0</v>
      </c>
      <c r="R114" s="47">
        <f>SUMIFS('Portfolio Allocation'!O$10:O$109,'Portfolio Allocation'!$A$10:$A$109,'Graph Tables'!$D114)</f>
        <v>0</v>
      </c>
      <c r="S114" s="47">
        <f>SUMIFS('Portfolio Allocation'!P$10:P$109,'Portfolio Allocation'!$A$10:$A$109,'Graph Tables'!$D114)</f>
        <v>0</v>
      </c>
      <c r="T114" s="47">
        <f>SUMIFS('Portfolio Allocation'!Q$10:Q$109,'Portfolio Allocation'!$A$10:$A$109,'Graph Tables'!$D114)</f>
        <v>0</v>
      </c>
      <c r="U114" s="47">
        <f>SUMIFS('Portfolio Allocation'!R$10:R$109,'Portfolio Allocation'!$A$10:$A$109,'Graph Tables'!$D114)</f>
        <v>0</v>
      </c>
      <c r="V114" s="47">
        <f>SUMIFS('Portfolio Allocation'!S$10:S$109,'Portfolio Allocation'!$A$10:$A$109,'Graph Tables'!$D114)</f>
        <v>0</v>
      </c>
      <c r="W114" s="47">
        <f>SUMIFS('Portfolio Allocation'!T$10:T$109,'Portfolio Allocation'!$A$10:$A$109,'Graph Tables'!$D114)</f>
        <v>0</v>
      </c>
      <c r="X114" s="47">
        <f>SUMIFS('Portfolio Allocation'!U$10:U$109,'Portfolio Allocation'!$A$10:$A$109,'Graph Tables'!$D114)</f>
        <v>0</v>
      </c>
      <c r="Y114" s="47">
        <f>SUMIFS('Portfolio Allocation'!V$10:V$109,'Portfolio Allocation'!$A$10:$A$109,'Graph Tables'!$D114)</f>
        <v>0</v>
      </c>
      <c r="Z114" s="47">
        <f>SUMIFS('Portfolio Allocation'!W$10:W$109,'Portfolio Allocation'!$A$10:$A$109,'Graph Tables'!$D114)</f>
        <v>0</v>
      </c>
      <c r="AA114" s="47">
        <f>SUMIFS('Portfolio Allocation'!X$10:X$109,'Portfolio Allocation'!$A$10:$A$109,'Graph Tables'!$D114)</f>
        <v>0</v>
      </c>
      <c r="AB114" s="47">
        <f>SUMIFS('Portfolio Allocation'!Y$10:Y$109,'Portfolio Allocation'!$A$10:$A$109,'Graph Tables'!$D114)</f>
        <v>0</v>
      </c>
      <c r="AC114" s="47">
        <f>SUMIFS('Portfolio Allocation'!Z$10:Z$109,'Portfolio Allocation'!$A$10:$A$109,'Graph Tables'!$D114)</f>
        <v>0</v>
      </c>
      <c r="AD114" s="47"/>
      <c r="AH114" s="47"/>
      <c r="AI114" s="269">
        <f t="shared" si="204"/>
        <v>1</v>
      </c>
      <c r="AJ114" s="269">
        <f>AI114+COUNTIF(AI$2:$AI114,AI114)-1</f>
        <v>113</v>
      </c>
      <c r="AK114" s="271" t="str">
        <f t="shared" si="127"/>
        <v>Kiribati</v>
      </c>
      <c r="AL114" s="71">
        <f t="shared" si="205"/>
        <v>0</v>
      </c>
      <c r="AM114" s="45">
        <f t="shared" si="128"/>
        <v>0</v>
      </c>
      <c r="AN114" s="45">
        <f t="shared" si="129"/>
        <v>0</v>
      </c>
      <c r="AO114" s="45">
        <f t="shared" si="130"/>
        <v>0</v>
      </c>
      <c r="AP114" s="45">
        <f t="shared" si="131"/>
        <v>0</v>
      </c>
      <c r="AQ114" s="45">
        <f t="shared" si="132"/>
        <v>0</v>
      </c>
      <c r="AR114" s="45">
        <f t="shared" si="133"/>
        <v>0</v>
      </c>
      <c r="AS114" s="45">
        <f t="shared" si="134"/>
        <v>0</v>
      </c>
      <c r="AT114" s="45">
        <f t="shared" si="135"/>
        <v>0</v>
      </c>
      <c r="AU114" s="45">
        <f t="shared" si="136"/>
        <v>0</v>
      </c>
      <c r="AV114" s="45">
        <f t="shared" si="137"/>
        <v>0</v>
      </c>
      <c r="AW114" s="45">
        <f t="shared" si="138"/>
        <v>0</v>
      </c>
      <c r="AX114" s="45">
        <f t="shared" si="139"/>
        <v>0</v>
      </c>
      <c r="AY114" s="45">
        <f t="shared" si="140"/>
        <v>0</v>
      </c>
      <c r="AZ114" s="45">
        <f t="shared" si="141"/>
        <v>0</v>
      </c>
      <c r="BA114" s="45">
        <f t="shared" si="142"/>
        <v>0</v>
      </c>
      <c r="BB114" s="45">
        <f t="shared" si="143"/>
        <v>0</v>
      </c>
      <c r="BC114" s="45">
        <f t="shared" si="144"/>
        <v>0</v>
      </c>
      <c r="BD114" s="45">
        <f t="shared" si="145"/>
        <v>0</v>
      </c>
      <c r="BE114" s="45">
        <f t="shared" si="146"/>
        <v>0</v>
      </c>
      <c r="BF114" s="45">
        <f t="shared" si="147"/>
        <v>0</v>
      </c>
      <c r="BG114" s="45">
        <f t="shared" si="148"/>
        <v>0</v>
      </c>
      <c r="BH114" s="45">
        <f t="shared" si="149"/>
        <v>0</v>
      </c>
      <c r="BI114" s="45">
        <f t="shared" si="150"/>
        <v>0</v>
      </c>
      <c r="BJ114" s="45">
        <f t="shared" si="151"/>
        <v>0</v>
      </c>
      <c r="BK114" s="45"/>
      <c r="CN114" s="274">
        <f t="shared" si="207"/>
        <v>0</v>
      </c>
      <c r="CO114" s="274">
        <v>113</v>
      </c>
      <c r="CP114" s="269">
        <f t="shared" si="208"/>
        <v>1</v>
      </c>
      <c r="CQ114" s="269">
        <f>CP114+COUNTIF($CP$2:CP114,CP114)-1</f>
        <v>113</v>
      </c>
      <c r="CR114" s="271" t="str">
        <f t="shared" si="176"/>
        <v>Kiribati</v>
      </c>
      <c r="CS114" s="71">
        <f t="shared" si="209"/>
        <v>0</v>
      </c>
      <c r="CT114" s="45">
        <f t="shared" si="177"/>
        <v>0</v>
      </c>
      <c r="CU114" s="45">
        <f t="shared" si="178"/>
        <v>0</v>
      </c>
      <c r="CV114" s="45">
        <f t="shared" si="179"/>
        <v>0</v>
      </c>
      <c r="CW114" s="45">
        <f t="shared" si="180"/>
        <v>0</v>
      </c>
      <c r="CX114" s="45">
        <f t="shared" si="181"/>
        <v>0</v>
      </c>
      <c r="CY114" s="45">
        <f t="shared" si="182"/>
        <v>0</v>
      </c>
      <c r="CZ114" s="45">
        <f t="shared" si="183"/>
        <v>0</v>
      </c>
      <c r="DA114" s="45">
        <f t="shared" si="184"/>
        <v>0</v>
      </c>
      <c r="DB114" s="45">
        <f t="shared" si="185"/>
        <v>0</v>
      </c>
      <c r="DC114" s="45">
        <f t="shared" si="186"/>
        <v>0</v>
      </c>
      <c r="DD114" s="45">
        <f t="shared" si="187"/>
        <v>0</v>
      </c>
      <c r="DE114" s="45">
        <f t="shared" si="188"/>
        <v>0</v>
      </c>
      <c r="DF114" s="45">
        <f t="shared" si="189"/>
        <v>0</v>
      </c>
      <c r="DG114" s="45">
        <f t="shared" si="190"/>
        <v>0</v>
      </c>
      <c r="DH114" s="45">
        <f t="shared" si="191"/>
        <v>0</v>
      </c>
      <c r="DI114" s="45">
        <f t="shared" si="192"/>
        <v>0</v>
      </c>
      <c r="DJ114" s="45">
        <f t="shared" si="193"/>
        <v>0</v>
      </c>
      <c r="DK114" s="45">
        <f t="shared" si="194"/>
        <v>0</v>
      </c>
      <c r="DL114" s="45">
        <f t="shared" si="195"/>
        <v>0</v>
      </c>
      <c r="DM114" s="45">
        <f t="shared" si="196"/>
        <v>0</v>
      </c>
      <c r="DN114" s="45">
        <f t="shared" si="197"/>
        <v>0</v>
      </c>
      <c r="DO114" s="45">
        <f t="shared" si="198"/>
        <v>0</v>
      </c>
      <c r="DP114" s="45">
        <f t="shared" si="199"/>
        <v>0</v>
      </c>
      <c r="DQ114" s="45">
        <f t="shared" si="200"/>
        <v>0</v>
      </c>
    </row>
    <row r="115" spans="1:121">
      <c r="A115" s="269">
        <v>114</v>
      </c>
      <c r="B115" s="400">
        <f t="shared" si="201"/>
        <v>1</v>
      </c>
      <c r="C115" s="401">
        <f>B115+COUNTIF(B$2:$B115,B115)-1</f>
        <v>114</v>
      </c>
      <c r="D115" s="402" t="str">
        <f>Tables!AI115</f>
        <v>Korea</v>
      </c>
      <c r="E115" s="403">
        <f t="shared" si="202"/>
        <v>0</v>
      </c>
      <c r="F115" s="47">
        <f>SUMIFS('Portfolio Allocation'!C$10:C$109,'Portfolio Allocation'!$A$10:$A$109,'Graph Tables'!$D115)</f>
        <v>0</v>
      </c>
      <c r="G115" s="47">
        <f>SUMIFS('Portfolio Allocation'!D$10:D$109,'Portfolio Allocation'!$A$10:$A$109,'Graph Tables'!$D115)</f>
        <v>0</v>
      </c>
      <c r="H115" s="47">
        <f>SUMIFS('Portfolio Allocation'!E$10:E$109,'Portfolio Allocation'!$A$10:$A$109,'Graph Tables'!$D115)</f>
        <v>0</v>
      </c>
      <c r="I115" s="47">
        <f>SUMIFS('Portfolio Allocation'!F$10:F$109,'Portfolio Allocation'!$A$10:$A$109,'Graph Tables'!$D115)</f>
        <v>0</v>
      </c>
      <c r="J115" s="47">
        <f>SUMIFS('Portfolio Allocation'!G$10:G$109,'Portfolio Allocation'!$A$10:$A$109,'Graph Tables'!$D115)</f>
        <v>0</v>
      </c>
      <c r="K115" s="47">
        <f>SUMIFS('Portfolio Allocation'!H$10:H$109,'Portfolio Allocation'!$A$10:$A$109,'Graph Tables'!$D115)</f>
        <v>0</v>
      </c>
      <c r="L115" s="47">
        <f>SUMIFS('Portfolio Allocation'!I$10:I$109,'Portfolio Allocation'!$A$10:$A$109,'Graph Tables'!$D115)</f>
        <v>0</v>
      </c>
      <c r="M115" s="47">
        <f>SUMIFS('Portfolio Allocation'!J$10:J$109,'Portfolio Allocation'!$A$10:$A$109,'Graph Tables'!$D115)</f>
        <v>0</v>
      </c>
      <c r="N115" s="47">
        <f>SUMIFS('Portfolio Allocation'!K$10:K$109,'Portfolio Allocation'!$A$10:$A$109,'Graph Tables'!$D115)</f>
        <v>0</v>
      </c>
      <c r="O115" s="47">
        <f>SUMIFS('Portfolio Allocation'!L$10:L$109,'Portfolio Allocation'!$A$10:$A$109,'Graph Tables'!$D115)</f>
        <v>0</v>
      </c>
      <c r="P115" s="47">
        <f>SUMIFS('Portfolio Allocation'!M$10:M$109,'Portfolio Allocation'!$A$10:$A$109,'Graph Tables'!$D115)</f>
        <v>0</v>
      </c>
      <c r="Q115" s="47">
        <f>SUMIFS('Portfolio Allocation'!N$10:N$109,'Portfolio Allocation'!$A$10:$A$109,'Graph Tables'!$D115)</f>
        <v>0</v>
      </c>
      <c r="R115" s="47">
        <f>SUMIFS('Portfolio Allocation'!O$10:O$109,'Portfolio Allocation'!$A$10:$A$109,'Graph Tables'!$D115)</f>
        <v>0</v>
      </c>
      <c r="S115" s="47">
        <f>SUMIFS('Portfolio Allocation'!P$10:P$109,'Portfolio Allocation'!$A$10:$A$109,'Graph Tables'!$D115)</f>
        <v>0</v>
      </c>
      <c r="T115" s="47">
        <f>SUMIFS('Portfolio Allocation'!Q$10:Q$109,'Portfolio Allocation'!$A$10:$A$109,'Graph Tables'!$D115)</f>
        <v>0</v>
      </c>
      <c r="U115" s="47">
        <f>SUMIFS('Portfolio Allocation'!R$10:R$109,'Portfolio Allocation'!$A$10:$A$109,'Graph Tables'!$D115)</f>
        <v>0</v>
      </c>
      <c r="V115" s="47">
        <f>SUMIFS('Portfolio Allocation'!S$10:S$109,'Portfolio Allocation'!$A$10:$A$109,'Graph Tables'!$D115)</f>
        <v>0</v>
      </c>
      <c r="W115" s="47">
        <f>SUMIFS('Portfolio Allocation'!T$10:T$109,'Portfolio Allocation'!$A$10:$A$109,'Graph Tables'!$D115)</f>
        <v>0</v>
      </c>
      <c r="X115" s="47">
        <f>SUMIFS('Portfolio Allocation'!U$10:U$109,'Portfolio Allocation'!$A$10:$A$109,'Graph Tables'!$D115)</f>
        <v>0</v>
      </c>
      <c r="Y115" s="47">
        <f>SUMIFS('Portfolio Allocation'!V$10:V$109,'Portfolio Allocation'!$A$10:$A$109,'Graph Tables'!$D115)</f>
        <v>0</v>
      </c>
      <c r="Z115" s="47">
        <f>SUMIFS('Portfolio Allocation'!W$10:W$109,'Portfolio Allocation'!$A$10:$A$109,'Graph Tables'!$D115)</f>
        <v>0</v>
      </c>
      <c r="AA115" s="47">
        <f>SUMIFS('Portfolio Allocation'!X$10:X$109,'Portfolio Allocation'!$A$10:$A$109,'Graph Tables'!$D115)</f>
        <v>0</v>
      </c>
      <c r="AB115" s="47">
        <f>SUMIFS('Portfolio Allocation'!Y$10:Y$109,'Portfolio Allocation'!$A$10:$A$109,'Graph Tables'!$D115)</f>
        <v>0</v>
      </c>
      <c r="AC115" s="47">
        <f>SUMIFS('Portfolio Allocation'!Z$10:Z$109,'Portfolio Allocation'!$A$10:$A$109,'Graph Tables'!$D115)</f>
        <v>0</v>
      </c>
      <c r="AD115" s="47"/>
      <c r="AH115" s="47"/>
      <c r="AI115" s="269">
        <f t="shared" si="204"/>
        <v>1</v>
      </c>
      <c r="AJ115" s="269">
        <f>AI115+COUNTIF(AI$2:$AI115,AI115)-1</f>
        <v>114</v>
      </c>
      <c r="AK115" s="271" t="str">
        <f t="shared" si="127"/>
        <v>Korea</v>
      </c>
      <c r="AL115" s="71">
        <f t="shared" si="205"/>
        <v>0</v>
      </c>
      <c r="AM115" s="45">
        <f t="shared" si="128"/>
        <v>0</v>
      </c>
      <c r="AN115" s="45">
        <f t="shared" si="129"/>
        <v>0</v>
      </c>
      <c r="AO115" s="45">
        <f t="shared" si="130"/>
        <v>0</v>
      </c>
      <c r="AP115" s="45">
        <f t="shared" si="131"/>
        <v>0</v>
      </c>
      <c r="AQ115" s="45">
        <f t="shared" si="132"/>
        <v>0</v>
      </c>
      <c r="AR115" s="45">
        <f t="shared" si="133"/>
        <v>0</v>
      </c>
      <c r="AS115" s="45">
        <f t="shared" si="134"/>
        <v>0</v>
      </c>
      <c r="AT115" s="45">
        <f t="shared" si="135"/>
        <v>0</v>
      </c>
      <c r="AU115" s="45">
        <f t="shared" si="136"/>
        <v>0</v>
      </c>
      <c r="AV115" s="45">
        <f t="shared" si="137"/>
        <v>0</v>
      </c>
      <c r="AW115" s="45">
        <f t="shared" si="138"/>
        <v>0</v>
      </c>
      <c r="AX115" s="45">
        <f t="shared" si="139"/>
        <v>0</v>
      </c>
      <c r="AY115" s="45">
        <f t="shared" si="140"/>
        <v>0</v>
      </c>
      <c r="AZ115" s="45">
        <f t="shared" si="141"/>
        <v>0</v>
      </c>
      <c r="BA115" s="45">
        <f t="shared" si="142"/>
        <v>0</v>
      </c>
      <c r="BB115" s="45">
        <f t="shared" si="143"/>
        <v>0</v>
      </c>
      <c r="BC115" s="45">
        <f t="shared" si="144"/>
        <v>0</v>
      </c>
      <c r="BD115" s="45">
        <f t="shared" si="145"/>
        <v>0</v>
      </c>
      <c r="BE115" s="45">
        <f t="shared" si="146"/>
        <v>0</v>
      </c>
      <c r="BF115" s="45">
        <f t="shared" si="147"/>
        <v>0</v>
      </c>
      <c r="BG115" s="45">
        <f t="shared" si="148"/>
        <v>0</v>
      </c>
      <c r="BH115" s="45">
        <f t="shared" si="149"/>
        <v>0</v>
      </c>
      <c r="BI115" s="45">
        <f t="shared" si="150"/>
        <v>0</v>
      </c>
      <c r="BJ115" s="45">
        <f t="shared" si="151"/>
        <v>0</v>
      </c>
      <c r="BK115" s="45"/>
      <c r="CN115" s="274">
        <f t="shared" si="207"/>
        <v>0</v>
      </c>
      <c r="CO115" s="274">
        <v>114</v>
      </c>
      <c r="CP115" s="269">
        <f t="shared" si="208"/>
        <v>1</v>
      </c>
      <c r="CQ115" s="269">
        <f>CP115+COUNTIF($CP$2:CP115,CP115)-1</f>
        <v>114</v>
      </c>
      <c r="CR115" s="271" t="str">
        <f t="shared" si="176"/>
        <v>Korea</v>
      </c>
      <c r="CS115" s="71">
        <f t="shared" si="209"/>
        <v>0</v>
      </c>
      <c r="CT115" s="45">
        <f t="shared" si="177"/>
        <v>0</v>
      </c>
      <c r="CU115" s="45">
        <f t="shared" si="178"/>
        <v>0</v>
      </c>
      <c r="CV115" s="45">
        <f t="shared" si="179"/>
        <v>0</v>
      </c>
      <c r="CW115" s="45">
        <f t="shared" si="180"/>
        <v>0</v>
      </c>
      <c r="CX115" s="45">
        <f t="shared" si="181"/>
        <v>0</v>
      </c>
      <c r="CY115" s="45">
        <f t="shared" si="182"/>
        <v>0</v>
      </c>
      <c r="CZ115" s="45">
        <f t="shared" si="183"/>
        <v>0</v>
      </c>
      <c r="DA115" s="45">
        <f t="shared" si="184"/>
        <v>0</v>
      </c>
      <c r="DB115" s="45">
        <f t="shared" si="185"/>
        <v>0</v>
      </c>
      <c r="DC115" s="45">
        <f t="shared" si="186"/>
        <v>0</v>
      </c>
      <c r="DD115" s="45">
        <f t="shared" si="187"/>
        <v>0</v>
      </c>
      <c r="DE115" s="45">
        <f t="shared" si="188"/>
        <v>0</v>
      </c>
      <c r="DF115" s="45">
        <f t="shared" si="189"/>
        <v>0</v>
      </c>
      <c r="DG115" s="45">
        <f t="shared" si="190"/>
        <v>0</v>
      </c>
      <c r="DH115" s="45">
        <f t="shared" si="191"/>
        <v>0</v>
      </c>
      <c r="DI115" s="45">
        <f t="shared" si="192"/>
        <v>0</v>
      </c>
      <c r="DJ115" s="45">
        <f t="shared" si="193"/>
        <v>0</v>
      </c>
      <c r="DK115" s="45">
        <f t="shared" si="194"/>
        <v>0</v>
      </c>
      <c r="DL115" s="45">
        <f t="shared" si="195"/>
        <v>0</v>
      </c>
      <c r="DM115" s="45">
        <f t="shared" si="196"/>
        <v>0</v>
      </c>
      <c r="DN115" s="45">
        <f t="shared" si="197"/>
        <v>0</v>
      </c>
      <c r="DO115" s="45">
        <f t="shared" si="198"/>
        <v>0</v>
      </c>
      <c r="DP115" s="45">
        <f t="shared" si="199"/>
        <v>0</v>
      </c>
      <c r="DQ115" s="45">
        <f t="shared" si="200"/>
        <v>0</v>
      </c>
    </row>
    <row r="116" spans="1:121">
      <c r="A116" s="269">
        <v>115</v>
      </c>
      <c r="B116" s="400">
        <f t="shared" si="201"/>
        <v>1</v>
      </c>
      <c r="C116" s="401">
        <f>B116+COUNTIF(B$2:$B116,B116)-1</f>
        <v>115</v>
      </c>
      <c r="D116" s="402" t="str">
        <f>Tables!AI116</f>
        <v>Kuwait</v>
      </c>
      <c r="E116" s="403">
        <f t="shared" si="202"/>
        <v>0</v>
      </c>
      <c r="F116" s="47">
        <f>SUMIFS('Portfolio Allocation'!C$10:C$109,'Portfolio Allocation'!$A$10:$A$109,'Graph Tables'!$D116)</f>
        <v>0</v>
      </c>
      <c r="G116" s="47">
        <f>SUMIFS('Portfolio Allocation'!D$10:D$109,'Portfolio Allocation'!$A$10:$A$109,'Graph Tables'!$D116)</f>
        <v>0</v>
      </c>
      <c r="H116" s="47">
        <f>SUMIFS('Portfolio Allocation'!E$10:E$109,'Portfolio Allocation'!$A$10:$A$109,'Graph Tables'!$D116)</f>
        <v>0</v>
      </c>
      <c r="I116" s="47">
        <f>SUMIFS('Portfolio Allocation'!F$10:F$109,'Portfolio Allocation'!$A$10:$A$109,'Graph Tables'!$D116)</f>
        <v>0</v>
      </c>
      <c r="J116" s="47">
        <f>SUMIFS('Portfolio Allocation'!G$10:G$109,'Portfolio Allocation'!$A$10:$A$109,'Graph Tables'!$D116)</f>
        <v>0</v>
      </c>
      <c r="K116" s="47">
        <f>SUMIFS('Portfolio Allocation'!H$10:H$109,'Portfolio Allocation'!$A$10:$A$109,'Graph Tables'!$D116)</f>
        <v>0</v>
      </c>
      <c r="L116" s="47">
        <f>SUMIFS('Portfolio Allocation'!I$10:I$109,'Portfolio Allocation'!$A$10:$A$109,'Graph Tables'!$D116)</f>
        <v>0</v>
      </c>
      <c r="M116" s="47">
        <f>SUMIFS('Portfolio Allocation'!J$10:J$109,'Portfolio Allocation'!$A$10:$A$109,'Graph Tables'!$D116)</f>
        <v>0</v>
      </c>
      <c r="N116" s="47">
        <f>SUMIFS('Portfolio Allocation'!K$10:K$109,'Portfolio Allocation'!$A$10:$A$109,'Graph Tables'!$D116)</f>
        <v>0</v>
      </c>
      <c r="O116" s="47">
        <f>SUMIFS('Portfolio Allocation'!L$10:L$109,'Portfolio Allocation'!$A$10:$A$109,'Graph Tables'!$D116)</f>
        <v>0</v>
      </c>
      <c r="P116" s="47">
        <f>SUMIFS('Portfolio Allocation'!M$10:M$109,'Portfolio Allocation'!$A$10:$A$109,'Graph Tables'!$D116)</f>
        <v>0</v>
      </c>
      <c r="Q116" s="47">
        <f>SUMIFS('Portfolio Allocation'!N$10:N$109,'Portfolio Allocation'!$A$10:$A$109,'Graph Tables'!$D116)</f>
        <v>0</v>
      </c>
      <c r="R116" s="47">
        <f>SUMIFS('Portfolio Allocation'!O$10:O$109,'Portfolio Allocation'!$A$10:$A$109,'Graph Tables'!$D116)</f>
        <v>0</v>
      </c>
      <c r="S116" s="47">
        <f>SUMIFS('Portfolio Allocation'!P$10:P$109,'Portfolio Allocation'!$A$10:$A$109,'Graph Tables'!$D116)</f>
        <v>0</v>
      </c>
      <c r="T116" s="47">
        <f>SUMIFS('Portfolio Allocation'!Q$10:Q$109,'Portfolio Allocation'!$A$10:$A$109,'Graph Tables'!$D116)</f>
        <v>0</v>
      </c>
      <c r="U116" s="47">
        <f>SUMIFS('Portfolio Allocation'!R$10:R$109,'Portfolio Allocation'!$A$10:$A$109,'Graph Tables'!$D116)</f>
        <v>0</v>
      </c>
      <c r="V116" s="47">
        <f>SUMIFS('Portfolio Allocation'!S$10:S$109,'Portfolio Allocation'!$A$10:$A$109,'Graph Tables'!$D116)</f>
        <v>0</v>
      </c>
      <c r="W116" s="47">
        <f>SUMIFS('Portfolio Allocation'!T$10:T$109,'Portfolio Allocation'!$A$10:$A$109,'Graph Tables'!$D116)</f>
        <v>0</v>
      </c>
      <c r="X116" s="47">
        <f>SUMIFS('Portfolio Allocation'!U$10:U$109,'Portfolio Allocation'!$A$10:$A$109,'Graph Tables'!$D116)</f>
        <v>0</v>
      </c>
      <c r="Y116" s="47">
        <f>SUMIFS('Portfolio Allocation'!V$10:V$109,'Portfolio Allocation'!$A$10:$A$109,'Graph Tables'!$D116)</f>
        <v>0</v>
      </c>
      <c r="Z116" s="47">
        <f>SUMIFS('Portfolio Allocation'!W$10:W$109,'Portfolio Allocation'!$A$10:$A$109,'Graph Tables'!$D116)</f>
        <v>0</v>
      </c>
      <c r="AA116" s="47">
        <f>SUMIFS('Portfolio Allocation'!X$10:X$109,'Portfolio Allocation'!$A$10:$A$109,'Graph Tables'!$D116)</f>
        <v>0</v>
      </c>
      <c r="AB116" s="47">
        <f>SUMIFS('Portfolio Allocation'!Y$10:Y$109,'Portfolio Allocation'!$A$10:$A$109,'Graph Tables'!$D116)</f>
        <v>0</v>
      </c>
      <c r="AC116" s="47">
        <f>SUMIFS('Portfolio Allocation'!Z$10:Z$109,'Portfolio Allocation'!$A$10:$A$109,'Graph Tables'!$D116)</f>
        <v>0</v>
      </c>
      <c r="AD116" s="47"/>
      <c r="AH116" s="47"/>
      <c r="AI116" s="269">
        <f t="shared" si="204"/>
        <v>1</v>
      </c>
      <c r="AJ116" s="269">
        <f>AI116+COUNTIF(AI$2:$AI116,AI116)-1</f>
        <v>115</v>
      </c>
      <c r="AK116" s="271" t="str">
        <f t="shared" si="127"/>
        <v>Kuwait</v>
      </c>
      <c r="AL116" s="71">
        <f t="shared" si="205"/>
        <v>0</v>
      </c>
      <c r="AM116" s="45">
        <f t="shared" si="128"/>
        <v>0</v>
      </c>
      <c r="AN116" s="45">
        <f t="shared" si="129"/>
        <v>0</v>
      </c>
      <c r="AO116" s="45">
        <f t="shared" si="130"/>
        <v>0</v>
      </c>
      <c r="AP116" s="45">
        <f t="shared" si="131"/>
        <v>0</v>
      </c>
      <c r="AQ116" s="45">
        <f t="shared" si="132"/>
        <v>0</v>
      </c>
      <c r="AR116" s="45">
        <f t="shared" si="133"/>
        <v>0</v>
      </c>
      <c r="AS116" s="45">
        <f t="shared" si="134"/>
        <v>0</v>
      </c>
      <c r="AT116" s="45">
        <f t="shared" si="135"/>
        <v>0</v>
      </c>
      <c r="AU116" s="45">
        <f t="shared" si="136"/>
        <v>0</v>
      </c>
      <c r="AV116" s="45">
        <f t="shared" si="137"/>
        <v>0</v>
      </c>
      <c r="AW116" s="45">
        <f t="shared" si="138"/>
        <v>0</v>
      </c>
      <c r="AX116" s="45">
        <f t="shared" si="139"/>
        <v>0</v>
      </c>
      <c r="AY116" s="45">
        <f t="shared" si="140"/>
        <v>0</v>
      </c>
      <c r="AZ116" s="45">
        <f t="shared" si="141"/>
        <v>0</v>
      </c>
      <c r="BA116" s="45">
        <f t="shared" si="142"/>
        <v>0</v>
      </c>
      <c r="BB116" s="45">
        <f t="shared" si="143"/>
        <v>0</v>
      </c>
      <c r="BC116" s="45">
        <f t="shared" si="144"/>
        <v>0</v>
      </c>
      <c r="BD116" s="45">
        <f t="shared" si="145"/>
        <v>0</v>
      </c>
      <c r="BE116" s="45">
        <f t="shared" si="146"/>
        <v>0</v>
      </c>
      <c r="BF116" s="45">
        <f t="shared" si="147"/>
        <v>0</v>
      </c>
      <c r="BG116" s="45">
        <f t="shared" si="148"/>
        <v>0</v>
      </c>
      <c r="BH116" s="45">
        <f t="shared" si="149"/>
        <v>0</v>
      </c>
      <c r="BI116" s="45">
        <f t="shared" si="150"/>
        <v>0</v>
      </c>
      <c r="BJ116" s="45">
        <f t="shared" si="151"/>
        <v>0</v>
      </c>
      <c r="BK116" s="45"/>
      <c r="CN116" s="274">
        <f t="shared" si="207"/>
        <v>0</v>
      </c>
      <c r="CO116" s="274">
        <v>115</v>
      </c>
      <c r="CP116" s="269">
        <f t="shared" si="208"/>
        <v>1</v>
      </c>
      <c r="CQ116" s="269">
        <f>CP116+COUNTIF($CP$2:CP116,CP116)-1</f>
        <v>115</v>
      </c>
      <c r="CR116" s="271" t="str">
        <f t="shared" si="176"/>
        <v>Kuwait</v>
      </c>
      <c r="CS116" s="71">
        <f t="shared" si="209"/>
        <v>0</v>
      </c>
      <c r="CT116" s="45">
        <f t="shared" si="177"/>
        <v>0</v>
      </c>
      <c r="CU116" s="45">
        <f t="shared" si="178"/>
        <v>0</v>
      </c>
      <c r="CV116" s="45">
        <f t="shared" si="179"/>
        <v>0</v>
      </c>
      <c r="CW116" s="45">
        <f t="shared" si="180"/>
        <v>0</v>
      </c>
      <c r="CX116" s="45">
        <f t="shared" si="181"/>
        <v>0</v>
      </c>
      <c r="CY116" s="45">
        <f t="shared" si="182"/>
        <v>0</v>
      </c>
      <c r="CZ116" s="45">
        <f t="shared" si="183"/>
        <v>0</v>
      </c>
      <c r="DA116" s="45">
        <f t="shared" si="184"/>
        <v>0</v>
      </c>
      <c r="DB116" s="45">
        <f t="shared" si="185"/>
        <v>0</v>
      </c>
      <c r="DC116" s="45">
        <f t="shared" si="186"/>
        <v>0</v>
      </c>
      <c r="DD116" s="45">
        <f t="shared" si="187"/>
        <v>0</v>
      </c>
      <c r="DE116" s="45">
        <f t="shared" si="188"/>
        <v>0</v>
      </c>
      <c r="DF116" s="45">
        <f t="shared" si="189"/>
        <v>0</v>
      </c>
      <c r="DG116" s="45">
        <f t="shared" si="190"/>
        <v>0</v>
      </c>
      <c r="DH116" s="45">
        <f t="shared" si="191"/>
        <v>0</v>
      </c>
      <c r="DI116" s="45">
        <f t="shared" si="192"/>
        <v>0</v>
      </c>
      <c r="DJ116" s="45">
        <f t="shared" si="193"/>
        <v>0</v>
      </c>
      <c r="DK116" s="45">
        <f t="shared" si="194"/>
        <v>0</v>
      </c>
      <c r="DL116" s="45">
        <f t="shared" si="195"/>
        <v>0</v>
      </c>
      <c r="DM116" s="45">
        <f t="shared" si="196"/>
        <v>0</v>
      </c>
      <c r="DN116" s="45">
        <f t="shared" si="197"/>
        <v>0</v>
      </c>
      <c r="DO116" s="45">
        <f t="shared" si="198"/>
        <v>0</v>
      </c>
      <c r="DP116" s="45">
        <f t="shared" si="199"/>
        <v>0</v>
      </c>
      <c r="DQ116" s="45">
        <f t="shared" si="200"/>
        <v>0</v>
      </c>
    </row>
    <row r="117" spans="1:121">
      <c r="A117" s="269">
        <v>116</v>
      </c>
      <c r="B117" s="400">
        <f t="shared" si="201"/>
        <v>1</v>
      </c>
      <c r="C117" s="401">
        <f>B117+COUNTIF(B$2:$B117,B117)-1</f>
        <v>116</v>
      </c>
      <c r="D117" s="402" t="str">
        <f>Tables!AI117</f>
        <v>Kyrgyz Republic</v>
      </c>
      <c r="E117" s="403">
        <f t="shared" si="202"/>
        <v>0</v>
      </c>
      <c r="F117" s="47">
        <f>SUMIFS('Portfolio Allocation'!C$10:C$109,'Portfolio Allocation'!$A$10:$A$109,'Graph Tables'!$D117)</f>
        <v>0</v>
      </c>
      <c r="G117" s="47">
        <f>SUMIFS('Portfolio Allocation'!D$10:D$109,'Portfolio Allocation'!$A$10:$A$109,'Graph Tables'!$D117)</f>
        <v>0</v>
      </c>
      <c r="H117" s="47">
        <f>SUMIFS('Portfolio Allocation'!E$10:E$109,'Portfolio Allocation'!$A$10:$A$109,'Graph Tables'!$D117)</f>
        <v>0</v>
      </c>
      <c r="I117" s="47">
        <f>SUMIFS('Portfolio Allocation'!F$10:F$109,'Portfolio Allocation'!$A$10:$A$109,'Graph Tables'!$D117)</f>
        <v>0</v>
      </c>
      <c r="J117" s="47">
        <f>SUMIFS('Portfolio Allocation'!G$10:G$109,'Portfolio Allocation'!$A$10:$A$109,'Graph Tables'!$D117)</f>
        <v>0</v>
      </c>
      <c r="K117" s="47">
        <f>SUMIFS('Portfolio Allocation'!H$10:H$109,'Portfolio Allocation'!$A$10:$A$109,'Graph Tables'!$D117)</f>
        <v>0</v>
      </c>
      <c r="L117" s="47">
        <f>SUMIFS('Portfolio Allocation'!I$10:I$109,'Portfolio Allocation'!$A$10:$A$109,'Graph Tables'!$D117)</f>
        <v>0</v>
      </c>
      <c r="M117" s="47">
        <f>SUMIFS('Portfolio Allocation'!J$10:J$109,'Portfolio Allocation'!$A$10:$A$109,'Graph Tables'!$D117)</f>
        <v>0</v>
      </c>
      <c r="N117" s="47">
        <f>SUMIFS('Portfolio Allocation'!K$10:K$109,'Portfolio Allocation'!$A$10:$A$109,'Graph Tables'!$D117)</f>
        <v>0</v>
      </c>
      <c r="O117" s="47">
        <f>SUMIFS('Portfolio Allocation'!L$10:L$109,'Portfolio Allocation'!$A$10:$A$109,'Graph Tables'!$D117)</f>
        <v>0</v>
      </c>
      <c r="P117" s="47">
        <f>SUMIFS('Portfolio Allocation'!M$10:M$109,'Portfolio Allocation'!$A$10:$A$109,'Graph Tables'!$D117)</f>
        <v>0</v>
      </c>
      <c r="Q117" s="47">
        <f>SUMIFS('Portfolio Allocation'!N$10:N$109,'Portfolio Allocation'!$A$10:$A$109,'Graph Tables'!$D117)</f>
        <v>0</v>
      </c>
      <c r="R117" s="47">
        <f>SUMIFS('Portfolio Allocation'!O$10:O$109,'Portfolio Allocation'!$A$10:$A$109,'Graph Tables'!$D117)</f>
        <v>0</v>
      </c>
      <c r="S117" s="47">
        <f>SUMIFS('Portfolio Allocation'!P$10:P$109,'Portfolio Allocation'!$A$10:$A$109,'Graph Tables'!$D117)</f>
        <v>0</v>
      </c>
      <c r="T117" s="47">
        <f>SUMIFS('Portfolio Allocation'!Q$10:Q$109,'Portfolio Allocation'!$A$10:$A$109,'Graph Tables'!$D117)</f>
        <v>0</v>
      </c>
      <c r="U117" s="47">
        <f>SUMIFS('Portfolio Allocation'!R$10:R$109,'Portfolio Allocation'!$A$10:$A$109,'Graph Tables'!$D117)</f>
        <v>0</v>
      </c>
      <c r="V117" s="47">
        <f>SUMIFS('Portfolio Allocation'!S$10:S$109,'Portfolio Allocation'!$A$10:$A$109,'Graph Tables'!$D117)</f>
        <v>0</v>
      </c>
      <c r="W117" s="47">
        <f>SUMIFS('Portfolio Allocation'!T$10:T$109,'Portfolio Allocation'!$A$10:$A$109,'Graph Tables'!$D117)</f>
        <v>0</v>
      </c>
      <c r="X117" s="47">
        <f>SUMIFS('Portfolio Allocation'!U$10:U$109,'Portfolio Allocation'!$A$10:$A$109,'Graph Tables'!$D117)</f>
        <v>0</v>
      </c>
      <c r="Y117" s="47">
        <f>SUMIFS('Portfolio Allocation'!V$10:V$109,'Portfolio Allocation'!$A$10:$A$109,'Graph Tables'!$D117)</f>
        <v>0</v>
      </c>
      <c r="Z117" s="47">
        <f>SUMIFS('Portfolio Allocation'!W$10:W$109,'Portfolio Allocation'!$A$10:$A$109,'Graph Tables'!$D117)</f>
        <v>0</v>
      </c>
      <c r="AA117" s="47">
        <f>SUMIFS('Portfolio Allocation'!X$10:X$109,'Portfolio Allocation'!$A$10:$A$109,'Graph Tables'!$D117)</f>
        <v>0</v>
      </c>
      <c r="AB117" s="47">
        <f>SUMIFS('Portfolio Allocation'!Y$10:Y$109,'Portfolio Allocation'!$A$10:$A$109,'Graph Tables'!$D117)</f>
        <v>0</v>
      </c>
      <c r="AC117" s="47">
        <f>SUMIFS('Portfolio Allocation'!Z$10:Z$109,'Portfolio Allocation'!$A$10:$A$109,'Graph Tables'!$D117)</f>
        <v>0</v>
      </c>
      <c r="AD117" s="47"/>
      <c r="AH117" s="47"/>
      <c r="AI117" s="269">
        <f t="shared" si="204"/>
        <v>1</v>
      </c>
      <c r="AJ117" s="269">
        <f>AI117+COUNTIF(AI$2:$AI117,AI117)-1</f>
        <v>116</v>
      </c>
      <c r="AK117" s="271" t="str">
        <f t="shared" si="127"/>
        <v>Kyrgyz Republic</v>
      </c>
      <c r="AL117" s="71">
        <f t="shared" si="205"/>
        <v>0</v>
      </c>
      <c r="AM117" s="45">
        <f t="shared" si="128"/>
        <v>0</v>
      </c>
      <c r="AN117" s="45">
        <f t="shared" si="129"/>
        <v>0</v>
      </c>
      <c r="AO117" s="45">
        <f t="shared" si="130"/>
        <v>0</v>
      </c>
      <c r="AP117" s="45">
        <f t="shared" si="131"/>
        <v>0</v>
      </c>
      <c r="AQ117" s="45">
        <f t="shared" si="132"/>
        <v>0</v>
      </c>
      <c r="AR117" s="45">
        <f t="shared" si="133"/>
        <v>0</v>
      </c>
      <c r="AS117" s="45">
        <f t="shared" si="134"/>
        <v>0</v>
      </c>
      <c r="AT117" s="45">
        <f t="shared" si="135"/>
        <v>0</v>
      </c>
      <c r="AU117" s="45">
        <f t="shared" si="136"/>
        <v>0</v>
      </c>
      <c r="AV117" s="45">
        <f t="shared" si="137"/>
        <v>0</v>
      </c>
      <c r="AW117" s="45">
        <f t="shared" si="138"/>
        <v>0</v>
      </c>
      <c r="AX117" s="45">
        <f t="shared" si="139"/>
        <v>0</v>
      </c>
      <c r="AY117" s="45">
        <f t="shared" si="140"/>
        <v>0</v>
      </c>
      <c r="AZ117" s="45">
        <f t="shared" si="141"/>
        <v>0</v>
      </c>
      <c r="BA117" s="45">
        <f t="shared" si="142"/>
        <v>0</v>
      </c>
      <c r="BB117" s="45">
        <f t="shared" si="143"/>
        <v>0</v>
      </c>
      <c r="BC117" s="45">
        <f t="shared" si="144"/>
        <v>0</v>
      </c>
      <c r="BD117" s="45">
        <f t="shared" si="145"/>
        <v>0</v>
      </c>
      <c r="BE117" s="45">
        <f t="shared" si="146"/>
        <v>0</v>
      </c>
      <c r="BF117" s="45">
        <f t="shared" si="147"/>
        <v>0</v>
      </c>
      <c r="BG117" s="45">
        <f t="shared" si="148"/>
        <v>0</v>
      </c>
      <c r="BH117" s="45">
        <f t="shared" si="149"/>
        <v>0</v>
      </c>
      <c r="BI117" s="45">
        <f t="shared" si="150"/>
        <v>0</v>
      </c>
      <c r="BJ117" s="45">
        <f t="shared" si="151"/>
        <v>0</v>
      </c>
      <c r="BK117" s="45"/>
      <c r="CN117" s="274">
        <f t="shared" si="207"/>
        <v>0</v>
      </c>
      <c r="CO117" s="274">
        <v>116</v>
      </c>
      <c r="CP117" s="269">
        <f t="shared" si="208"/>
        <v>1</v>
      </c>
      <c r="CQ117" s="269">
        <f>CP117+COUNTIF($CP$2:CP117,CP117)-1</f>
        <v>116</v>
      </c>
      <c r="CR117" s="271" t="str">
        <f t="shared" si="176"/>
        <v>Kyrgyz Republic</v>
      </c>
      <c r="CS117" s="71">
        <f t="shared" si="209"/>
        <v>0</v>
      </c>
      <c r="CT117" s="45">
        <f t="shared" si="177"/>
        <v>0</v>
      </c>
      <c r="CU117" s="45">
        <f t="shared" si="178"/>
        <v>0</v>
      </c>
      <c r="CV117" s="45">
        <f t="shared" si="179"/>
        <v>0</v>
      </c>
      <c r="CW117" s="45">
        <f t="shared" si="180"/>
        <v>0</v>
      </c>
      <c r="CX117" s="45">
        <f t="shared" si="181"/>
        <v>0</v>
      </c>
      <c r="CY117" s="45">
        <f t="shared" si="182"/>
        <v>0</v>
      </c>
      <c r="CZ117" s="45">
        <f t="shared" si="183"/>
        <v>0</v>
      </c>
      <c r="DA117" s="45">
        <f t="shared" si="184"/>
        <v>0</v>
      </c>
      <c r="DB117" s="45">
        <f t="shared" si="185"/>
        <v>0</v>
      </c>
      <c r="DC117" s="45">
        <f t="shared" si="186"/>
        <v>0</v>
      </c>
      <c r="DD117" s="45">
        <f t="shared" si="187"/>
        <v>0</v>
      </c>
      <c r="DE117" s="45">
        <f t="shared" si="188"/>
        <v>0</v>
      </c>
      <c r="DF117" s="45">
        <f t="shared" si="189"/>
        <v>0</v>
      </c>
      <c r="DG117" s="45">
        <f t="shared" si="190"/>
        <v>0</v>
      </c>
      <c r="DH117" s="45">
        <f t="shared" si="191"/>
        <v>0</v>
      </c>
      <c r="DI117" s="45">
        <f t="shared" si="192"/>
        <v>0</v>
      </c>
      <c r="DJ117" s="45">
        <f t="shared" si="193"/>
        <v>0</v>
      </c>
      <c r="DK117" s="45">
        <f t="shared" si="194"/>
        <v>0</v>
      </c>
      <c r="DL117" s="45">
        <f t="shared" si="195"/>
        <v>0</v>
      </c>
      <c r="DM117" s="45">
        <f t="shared" si="196"/>
        <v>0</v>
      </c>
      <c r="DN117" s="45">
        <f t="shared" si="197"/>
        <v>0</v>
      </c>
      <c r="DO117" s="45">
        <f t="shared" si="198"/>
        <v>0</v>
      </c>
      <c r="DP117" s="45">
        <f t="shared" si="199"/>
        <v>0</v>
      </c>
      <c r="DQ117" s="45">
        <f t="shared" si="200"/>
        <v>0</v>
      </c>
    </row>
    <row r="118" spans="1:121">
      <c r="A118" s="269">
        <v>117</v>
      </c>
      <c r="B118" s="400">
        <f t="shared" si="201"/>
        <v>1</v>
      </c>
      <c r="C118" s="401">
        <f>B118+COUNTIF(B$2:$B118,B118)-1</f>
        <v>117</v>
      </c>
      <c r="D118" s="402" t="str">
        <f>Tables!AI118</f>
        <v>Lao</v>
      </c>
      <c r="E118" s="403">
        <f t="shared" si="202"/>
        <v>0</v>
      </c>
      <c r="F118" s="47">
        <f>SUMIFS('Portfolio Allocation'!C$10:C$109,'Portfolio Allocation'!$A$10:$A$109,'Graph Tables'!$D118)</f>
        <v>0</v>
      </c>
      <c r="G118" s="47">
        <f>SUMIFS('Portfolio Allocation'!D$10:D$109,'Portfolio Allocation'!$A$10:$A$109,'Graph Tables'!$D118)</f>
        <v>0</v>
      </c>
      <c r="H118" s="47">
        <f>SUMIFS('Portfolio Allocation'!E$10:E$109,'Portfolio Allocation'!$A$10:$A$109,'Graph Tables'!$D118)</f>
        <v>0</v>
      </c>
      <c r="I118" s="47">
        <f>SUMIFS('Portfolio Allocation'!F$10:F$109,'Portfolio Allocation'!$A$10:$A$109,'Graph Tables'!$D118)</f>
        <v>0</v>
      </c>
      <c r="J118" s="47">
        <f>SUMIFS('Portfolio Allocation'!G$10:G$109,'Portfolio Allocation'!$A$10:$A$109,'Graph Tables'!$D118)</f>
        <v>0</v>
      </c>
      <c r="K118" s="47">
        <f>SUMIFS('Portfolio Allocation'!H$10:H$109,'Portfolio Allocation'!$A$10:$A$109,'Graph Tables'!$D118)</f>
        <v>0</v>
      </c>
      <c r="L118" s="47">
        <f>SUMIFS('Portfolio Allocation'!I$10:I$109,'Portfolio Allocation'!$A$10:$A$109,'Graph Tables'!$D118)</f>
        <v>0</v>
      </c>
      <c r="M118" s="47">
        <f>SUMIFS('Portfolio Allocation'!J$10:J$109,'Portfolio Allocation'!$A$10:$A$109,'Graph Tables'!$D118)</f>
        <v>0</v>
      </c>
      <c r="N118" s="47">
        <f>SUMIFS('Portfolio Allocation'!K$10:K$109,'Portfolio Allocation'!$A$10:$A$109,'Graph Tables'!$D118)</f>
        <v>0</v>
      </c>
      <c r="O118" s="47">
        <f>SUMIFS('Portfolio Allocation'!L$10:L$109,'Portfolio Allocation'!$A$10:$A$109,'Graph Tables'!$D118)</f>
        <v>0</v>
      </c>
      <c r="P118" s="47">
        <f>SUMIFS('Portfolio Allocation'!M$10:M$109,'Portfolio Allocation'!$A$10:$A$109,'Graph Tables'!$D118)</f>
        <v>0</v>
      </c>
      <c r="Q118" s="47">
        <f>SUMIFS('Portfolio Allocation'!N$10:N$109,'Portfolio Allocation'!$A$10:$A$109,'Graph Tables'!$D118)</f>
        <v>0</v>
      </c>
      <c r="R118" s="47">
        <f>SUMIFS('Portfolio Allocation'!O$10:O$109,'Portfolio Allocation'!$A$10:$A$109,'Graph Tables'!$D118)</f>
        <v>0</v>
      </c>
      <c r="S118" s="47">
        <f>SUMIFS('Portfolio Allocation'!P$10:P$109,'Portfolio Allocation'!$A$10:$A$109,'Graph Tables'!$D118)</f>
        <v>0</v>
      </c>
      <c r="T118" s="47">
        <f>SUMIFS('Portfolio Allocation'!Q$10:Q$109,'Portfolio Allocation'!$A$10:$A$109,'Graph Tables'!$D118)</f>
        <v>0</v>
      </c>
      <c r="U118" s="47">
        <f>SUMIFS('Portfolio Allocation'!R$10:R$109,'Portfolio Allocation'!$A$10:$A$109,'Graph Tables'!$D118)</f>
        <v>0</v>
      </c>
      <c r="V118" s="47">
        <f>SUMIFS('Portfolio Allocation'!S$10:S$109,'Portfolio Allocation'!$A$10:$A$109,'Graph Tables'!$D118)</f>
        <v>0</v>
      </c>
      <c r="W118" s="47">
        <f>SUMIFS('Portfolio Allocation'!T$10:T$109,'Portfolio Allocation'!$A$10:$A$109,'Graph Tables'!$D118)</f>
        <v>0</v>
      </c>
      <c r="X118" s="47">
        <f>SUMIFS('Portfolio Allocation'!U$10:U$109,'Portfolio Allocation'!$A$10:$A$109,'Graph Tables'!$D118)</f>
        <v>0</v>
      </c>
      <c r="Y118" s="47">
        <f>SUMIFS('Portfolio Allocation'!V$10:V$109,'Portfolio Allocation'!$A$10:$A$109,'Graph Tables'!$D118)</f>
        <v>0</v>
      </c>
      <c r="Z118" s="47">
        <f>SUMIFS('Portfolio Allocation'!W$10:W$109,'Portfolio Allocation'!$A$10:$A$109,'Graph Tables'!$D118)</f>
        <v>0</v>
      </c>
      <c r="AA118" s="47">
        <f>SUMIFS('Portfolio Allocation'!X$10:X$109,'Portfolio Allocation'!$A$10:$A$109,'Graph Tables'!$D118)</f>
        <v>0</v>
      </c>
      <c r="AB118" s="47">
        <f>SUMIFS('Portfolio Allocation'!Y$10:Y$109,'Portfolio Allocation'!$A$10:$A$109,'Graph Tables'!$D118)</f>
        <v>0</v>
      </c>
      <c r="AC118" s="47">
        <f>SUMIFS('Portfolio Allocation'!Z$10:Z$109,'Portfolio Allocation'!$A$10:$A$109,'Graph Tables'!$D118)</f>
        <v>0</v>
      </c>
      <c r="AD118" s="47"/>
      <c r="AH118" s="47"/>
      <c r="AI118" s="269">
        <f t="shared" si="204"/>
        <v>1</v>
      </c>
      <c r="AJ118" s="269">
        <f>AI118+COUNTIF(AI$2:$AI118,AI118)-1</f>
        <v>117</v>
      </c>
      <c r="AK118" s="271" t="str">
        <f t="shared" si="127"/>
        <v>Lao</v>
      </c>
      <c r="AL118" s="71">
        <f t="shared" si="205"/>
        <v>0</v>
      </c>
      <c r="AM118" s="45">
        <f t="shared" si="128"/>
        <v>0</v>
      </c>
      <c r="AN118" s="45">
        <f t="shared" si="129"/>
        <v>0</v>
      </c>
      <c r="AO118" s="45">
        <f t="shared" si="130"/>
        <v>0</v>
      </c>
      <c r="AP118" s="45">
        <f t="shared" si="131"/>
        <v>0</v>
      </c>
      <c r="AQ118" s="45">
        <f t="shared" si="132"/>
        <v>0</v>
      </c>
      <c r="AR118" s="45">
        <f t="shared" si="133"/>
        <v>0</v>
      </c>
      <c r="AS118" s="45">
        <f t="shared" si="134"/>
        <v>0</v>
      </c>
      <c r="AT118" s="45">
        <f t="shared" si="135"/>
        <v>0</v>
      </c>
      <c r="AU118" s="45">
        <f t="shared" si="136"/>
        <v>0</v>
      </c>
      <c r="AV118" s="45">
        <f t="shared" si="137"/>
        <v>0</v>
      </c>
      <c r="AW118" s="45">
        <f t="shared" si="138"/>
        <v>0</v>
      </c>
      <c r="AX118" s="45">
        <f t="shared" si="139"/>
        <v>0</v>
      </c>
      <c r="AY118" s="45">
        <f t="shared" si="140"/>
        <v>0</v>
      </c>
      <c r="AZ118" s="45">
        <f t="shared" si="141"/>
        <v>0</v>
      </c>
      <c r="BA118" s="45">
        <f t="shared" si="142"/>
        <v>0</v>
      </c>
      <c r="BB118" s="45">
        <f t="shared" si="143"/>
        <v>0</v>
      </c>
      <c r="BC118" s="45">
        <f t="shared" si="144"/>
        <v>0</v>
      </c>
      <c r="BD118" s="45">
        <f t="shared" si="145"/>
        <v>0</v>
      </c>
      <c r="BE118" s="45">
        <f t="shared" si="146"/>
        <v>0</v>
      </c>
      <c r="BF118" s="45">
        <f t="shared" si="147"/>
        <v>0</v>
      </c>
      <c r="BG118" s="45">
        <f t="shared" si="148"/>
        <v>0</v>
      </c>
      <c r="BH118" s="45">
        <f t="shared" si="149"/>
        <v>0</v>
      </c>
      <c r="BI118" s="45">
        <f t="shared" si="150"/>
        <v>0</v>
      </c>
      <c r="BJ118" s="45">
        <f t="shared" si="151"/>
        <v>0</v>
      </c>
      <c r="BK118" s="45"/>
      <c r="CN118" s="274">
        <f t="shared" si="207"/>
        <v>0</v>
      </c>
      <c r="CO118" s="274">
        <v>117</v>
      </c>
      <c r="CP118" s="269">
        <f t="shared" si="208"/>
        <v>1</v>
      </c>
      <c r="CQ118" s="269">
        <f>CP118+COUNTIF($CP$2:CP118,CP118)-1</f>
        <v>117</v>
      </c>
      <c r="CR118" s="271" t="str">
        <f t="shared" si="176"/>
        <v>Lao</v>
      </c>
      <c r="CS118" s="71">
        <f t="shared" si="209"/>
        <v>0</v>
      </c>
      <c r="CT118" s="45">
        <f t="shared" si="177"/>
        <v>0</v>
      </c>
      <c r="CU118" s="45">
        <f t="shared" si="178"/>
        <v>0</v>
      </c>
      <c r="CV118" s="45">
        <f t="shared" si="179"/>
        <v>0</v>
      </c>
      <c r="CW118" s="45">
        <f t="shared" si="180"/>
        <v>0</v>
      </c>
      <c r="CX118" s="45">
        <f t="shared" si="181"/>
        <v>0</v>
      </c>
      <c r="CY118" s="45">
        <f t="shared" si="182"/>
        <v>0</v>
      </c>
      <c r="CZ118" s="45">
        <f t="shared" si="183"/>
        <v>0</v>
      </c>
      <c r="DA118" s="45">
        <f t="shared" si="184"/>
        <v>0</v>
      </c>
      <c r="DB118" s="45">
        <f t="shared" si="185"/>
        <v>0</v>
      </c>
      <c r="DC118" s="45">
        <f t="shared" si="186"/>
        <v>0</v>
      </c>
      <c r="DD118" s="45">
        <f t="shared" si="187"/>
        <v>0</v>
      </c>
      <c r="DE118" s="45">
        <f t="shared" si="188"/>
        <v>0</v>
      </c>
      <c r="DF118" s="45">
        <f t="shared" si="189"/>
        <v>0</v>
      </c>
      <c r="DG118" s="45">
        <f t="shared" si="190"/>
        <v>0</v>
      </c>
      <c r="DH118" s="45">
        <f t="shared" si="191"/>
        <v>0</v>
      </c>
      <c r="DI118" s="45">
        <f t="shared" si="192"/>
        <v>0</v>
      </c>
      <c r="DJ118" s="45">
        <f t="shared" si="193"/>
        <v>0</v>
      </c>
      <c r="DK118" s="45">
        <f t="shared" si="194"/>
        <v>0</v>
      </c>
      <c r="DL118" s="45">
        <f t="shared" si="195"/>
        <v>0</v>
      </c>
      <c r="DM118" s="45">
        <f t="shared" si="196"/>
        <v>0</v>
      </c>
      <c r="DN118" s="45">
        <f t="shared" si="197"/>
        <v>0</v>
      </c>
      <c r="DO118" s="45">
        <f t="shared" si="198"/>
        <v>0</v>
      </c>
      <c r="DP118" s="45">
        <f t="shared" si="199"/>
        <v>0</v>
      </c>
      <c r="DQ118" s="45">
        <f t="shared" si="200"/>
        <v>0</v>
      </c>
    </row>
    <row r="119" spans="1:121">
      <c r="A119" s="269">
        <v>118</v>
      </c>
      <c r="B119" s="400">
        <f t="shared" si="201"/>
        <v>1</v>
      </c>
      <c r="C119" s="401">
        <f>B119+COUNTIF(B$2:$B119,B119)-1</f>
        <v>118</v>
      </c>
      <c r="D119" s="402" t="str">
        <f>Tables!AI119</f>
        <v>Latvia</v>
      </c>
      <c r="E119" s="403">
        <f t="shared" si="202"/>
        <v>0</v>
      </c>
      <c r="F119" s="47">
        <f>SUMIFS('Portfolio Allocation'!C$10:C$109,'Portfolio Allocation'!$A$10:$A$109,'Graph Tables'!$D119)</f>
        <v>0</v>
      </c>
      <c r="G119" s="47">
        <f>SUMIFS('Portfolio Allocation'!D$10:D$109,'Portfolio Allocation'!$A$10:$A$109,'Graph Tables'!$D119)</f>
        <v>0</v>
      </c>
      <c r="H119" s="47">
        <f>SUMIFS('Portfolio Allocation'!E$10:E$109,'Portfolio Allocation'!$A$10:$A$109,'Graph Tables'!$D119)</f>
        <v>0</v>
      </c>
      <c r="I119" s="47">
        <f>SUMIFS('Portfolio Allocation'!F$10:F$109,'Portfolio Allocation'!$A$10:$A$109,'Graph Tables'!$D119)</f>
        <v>0</v>
      </c>
      <c r="J119" s="47">
        <f>SUMIFS('Portfolio Allocation'!G$10:G$109,'Portfolio Allocation'!$A$10:$A$109,'Graph Tables'!$D119)</f>
        <v>0</v>
      </c>
      <c r="K119" s="47">
        <f>SUMIFS('Portfolio Allocation'!H$10:H$109,'Portfolio Allocation'!$A$10:$A$109,'Graph Tables'!$D119)</f>
        <v>0</v>
      </c>
      <c r="L119" s="47">
        <f>SUMIFS('Portfolio Allocation'!I$10:I$109,'Portfolio Allocation'!$A$10:$A$109,'Graph Tables'!$D119)</f>
        <v>0</v>
      </c>
      <c r="M119" s="47">
        <f>SUMIFS('Portfolio Allocation'!J$10:J$109,'Portfolio Allocation'!$A$10:$A$109,'Graph Tables'!$D119)</f>
        <v>0</v>
      </c>
      <c r="N119" s="47">
        <f>SUMIFS('Portfolio Allocation'!K$10:K$109,'Portfolio Allocation'!$A$10:$A$109,'Graph Tables'!$D119)</f>
        <v>0</v>
      </c>
      <c r="O119" s="47">
        <f>SUMIFS('Portfolio Allocation'!L$10:L$109,'Portfolio Allocation'!$A$10:$A$109,'Graph Tables'!$D119)</f>
        <v>0</v>
      </c>
      <c r="P119" s="47">
        <f>SUMIFS('Portfolio Allocation'!M$10:M$109,'Portfolio Allocation'!$A$10:$A$109,'Graph Tables'!$D119)</f>
        <v>0</v>
      </c>
      <c r="Q119" s="47">
        <f>SUMIFS('Portfolio Allocation'!N$10:N$109,'Portfolio Allocation'!$A$10:$A$109,'Graph Tables'!$D119)</f>
        <v>0</v>
      </c>
      <c r="R119" s="47">
        <f>SUMIFS('Portfolio Allocation'!O$10:O$109,'Portfolio Allocation'!$A$10:$A$109,'Graph Tables'!$D119)</f>
        <v>0</v>
      </c>
      <c r="S119" s="47">
        <f>SUMIFS('Portfolio Allocation'!P$10:P$109,'Portfolio Allocation'!$A$10:$A$109,'Graph Tables'!$D119)</f>
        <v>0</v>
      </c>
      <c r="T119" s="47">
        <f>SUMIFS('Portfolio Allocation'!Q$10:Q$109,'Portfolio Allocation'!$A$10:$A$109,'Graph Tables'!$D119)</f>
        <v>0</v>
      </c>
      <c r="U119" s="47">
        <f>SUMIFS('Portfolio Allocation'!R$10:R$109,'Portfolio Allocation'!$A$10:$A$109,'Graph Tables'!$D119)</f>
        <v>0</v>
      </c>
      <c r="V119" s="47">
        <f>SUMIFS('Portfolio Allocation'!S$10:S$109,'Portfolio Allocation'!$A$10:$A$109,'Graph Tables'!$D119)</f>
        <v>0</v>
      </c>
      <c r="W119" s="47">
        <f>SUMIFS('Portfolio Allocation'!T$10:T$109,'Portfolio Allocation'!$A$10:$A$109,'Graph Tables'!$D119)</f>
        <v>0</v>
      </c>
      <c r="X119" s="47">
        <f>SUMIFS('Portfolio Allocation'!U$10:U$109,'Portfolio Allocation'!$A$10:$A$109,'Graph Tables'!$D119)</f>
        <v>0</v>
      </c>
      <c r="Y119" s="47">
        <f>SUMIFS('Portfolio Allocation'!V$10:V$109,'Portfolio Allocation'!$A$10:$A$109,'Graph Tables'!$D119)</f>
        <v>0</v>
      </c>
      <c r="Z119" s="47">
        <f>SUMIFS('Portfolio Allocation'!W$10:W$109,'Portfolio Allocation'!$A$10:$A$109,'Graph Tables'!$D119)</f>
        <v>0</v>
      </c>
      <c r="AA119" s="47">
        <f>SUMIFS('Portfolio Allocation'!X$10:X$109,'Portfolio Allocation'!$A$10:$A$109,'Graph Tables'!$D119)</f>
        <v>0</v>
      </c>
      <c r="AB119" s="47">
        <f>SUMIFS('Portfolio Allocation'!Y$10:Y$109,'Portfolio Allocation'!$A$10:$A$109,'Graph Tables'!$D119)</f>
        <v>0</v>
      </c>
      <c r="AC119" s="47">
        <f>SUMIFS('Portfolio Allocation'!Z$10:Z$109,'Portfolio Allocation'!$A$10:$A$109,'Graph Tables'!$D119)</f>
        <v>0</v>
      </c>
      <c r="AD119" s="47"/>
      <c r="AH119" s="47"/>
      <c r="AI119" s="269">
        <f t="shared" si="204"/>
        <v>1</v>
      </c>
      <c r="AJ119" s="269">
        <f>AI119+COUNTIF(AI$2:$AI119,AI119)-1</f>
        <v>118</v>
      </c>
      <c r="AK119" s="271" t="str">
        <f t="shared" si="127"/>
        <v>Latvia</v>
      </c>
      <c r="AL119" s="71">
        <f t="shared" si="205"/>
        <v>0</v>
      </c>
      <c r="AM119" s="45">
        <f t="shared" si="128"/>
        <v>0</v>
      </c>
      <c r="AN119" s="45">
        <f t="shared" si="129"/>
        <v>0</v>
      </c>
      <c r="AO119" s="45">
        <f t="shared" si="130"/>
        <v>0</v>
      </c>
      <c r="AP119" s="45">
        <f t="shared" si="131"/>
        <v>0</v>
      </c>
      <c r="AQ119" s="45">
        <f t="shared" si="132"/>
        <v>0</v>
      </c>
      <c r="AR119" s="45">
        <f t="shared" si="133"/>
        <v>0</v>
      </c>
      <c r="AS119" s="45">
        <f t="shared" si="134"/>
        <v>0</v>
      </c>
      <c r="AT119" s="45">
        <f t="shared" si="135"/>
        <v>0</v>
      </c>
      <c r="AU119" s="45">
        <f t="shared" si="136"/>
        <v>0</v>
      </c>
      <c r="AV119" s="45">
        <f t="shared" si="137"/>
        <v>0</v>
      </c>
      <c r="AW119" s="45">
        <f t="shared" si="138"/>
        <v>0</v>
      </c>
      <c r="AX119" s="45">
        <f t="shared" si="139"/>
        <v>0</v>
      </c>
      <c r="AY119" s="45">
        <f t="shared" si="140"/>
        <v>0</v>
      </c>
      <c r="AZ119" s="45">
        <f t="shared" si="141"/>
        <v>0</v>
      </c>
      <c r="BA119" s="45">
        <f t="shared" si="142"/>
        <v>0</v>
      </c>
      <c r="BB119" s="45">
        <f t="shared" si="143"/>
        <v>0</v>
      </c>
      <c r="BC119" s="45">
        <f t="shared" si="144"/>
        <v>0</v>
      </c>
      <c r="BD119" s="45">
        <f t="shared" si="145"/>
        <v>0</v>
      </c>
      <c r="BE119" s="45">
        <f t="shared" si="146"/>
        <v>0</v>
      </c>
      <c r="BF119" s="45">
        <f t="shared" si="147"/>
        <v>0</v>
      </c>
      <c r="BG119" s="45">
        <f t="shared" si="148"/>
        <v>0</v>
      </c>
      <c r="BH119" s="45">
        <f t="shared" si="149"/>
        <v>0</v>
      </c>
      <c r="BI119" s="45">
        <f t="shared" si="150"/>
        <v>0</v>
      </c>
      <c r="BJ119" s="45">
        <f t="shared" si="151"/>
        <v>0</v>
      </c>
      <c r="BK119" s="45"/>
      <c r="CN119" s="274">
        <f t="shared" si="207"/>
        <v>0</v>
      </c>
      <c r="CO119" s="274">
        <v>118</v>
      </c>
      <c r="CP119" s="269">
        <f t="shared" si="208"/>
        <v>1</v>
      </c>
      <c r="CQ119" s="269">
        <f>CP119+COUNTIF($CP$2:CP119,CP119)-1</f>
        <v>118</v>
      </c>
      <c r="CR119" s="271" t="str">
        <f t="shared" si="176"/>
        <v>Latvia</v>
      </c>
      <c r="CS119" s="71">
        <f t="shared" si="209"/>
        <v>0</v>
      </c>
      <c r="CT119" s="45">
        <f t="shared" si="177"/>
        <v>0</v>
      </c>
      <c r="CU119" s="45">
        <f t="shared" si="178"/>
        <v>0</v>
      </c>
      <c r="CV119" s="45">
        <f t="shared" si="179"/>
        <v>0</v>
      </c>
      <c r="CW119" s="45">
        <f t="shared" si="180"/>
        <v>0</v>
      </c>
      <c r="CX119" s="45">
        <f t="shared" si="181"/>
        <v>0</v>
      </c>
      <c r="CY119" s="45">
        <f t="shared" si="182"/>
        <v>0</v>
      </c>
      <c r="CZ119" s="45">
        <f t="shared" si="183"/>
        <v>0</v>
      </c>
      <c r="DA119" s="45">
        <f t="shared" si="184"/>
        <v>0</v>
      </c>
      <c r="DB119" s="45">
        <f t="shared" si="185"/>
        <v>0</v>
      </c>
      <c r="DC119" s="45">
        <f t="shared" si="186"/>
        <v>0</v>
      </c>
      <c r="DD119" s="45">
        <f t="shared" si="187"/>
        <v>0</v>
      </c>
      <c r="DE119" s="45">
        <f t="shared" si="188"/>
        <v>0</v>
      </c>
      <c r="DF119" s="45">
        <f t="shared" si="189"/>
        <v>0</v>
      </c>
      <c r="DG119" s="45">
        <f t="shared" si="190"/>
        <v>0</v>
      </c>
      <c r="DH119" s="45">
        <f t="shared" si="191"/>
        <v>0</v>
      </c>
      <c r="DI119" s="45">
        <f t="shared" si="192"/>
        <v>0</v>
      </c>
      <c r="DJ119" s="45">
        <f t="shared" si="193"/>
        <v>0</v>
      </c>
      <c r="DK119" s="45">
        <f t="shared" si="194"/>
        <v>0</v>
      </c>
      <c r="DL119" s="45">
        <f t="shared" si="195"/>
        <v>0</v>
      </c>
      <c r="DM119" s="45">
        <f t="shared" si="196"/>
        <v>0</v>
      </c>
      <c r="DN119" s="45">
        <f t="shared" si="197"/>
        <v>0</v>
      </c>
      <c r="DO119" s="45">
        <f t="shared" si="198"/>
        <v>0</v>
      </c>
      <c r="DP119" s="45">
        <f t="shared" si="199"/>
        <v>0</v>
      </c>
      <c r="DQ119" s="45">
        <f t="shared" si="200"/>
        <v>0</v>
      </c>
    </row>
    <row r="120" spans="1:121">
      <c r="A120" s="269">
        <v>119</v>
      </c>
      <c r="B120" s="400">
        <f t="shared" si="201"/>
        <v>1</v>
      </c>
      <c r="C120" s="401">
        <f>B120+COUNTIF(B$2:$B120,B120)-1</f>
        <v>119</v>
      </c>
      <c r="D120" s="402" t="str">
        <f>Tables!AI120</f>
        <v>Lebanon</v>
      </c>
      <c r="E120" s="403">
        <f t="shared" si="202"/>
        <v>0</v>
      </c>
      <c r="F120" s="47">
        <f>SUMIFS('Portfolio Allocation'!C$10:C$109,'Portfolio Allocation'!$A$10:$A$109,'Graph Tables'!$D120)</f>
        <v>0</v>
      </c>
      <c r="G120" s="47">
        <f>SUMIFS('Portfolio Allocation'!D$10:D$109,'Portfolio Allocation'!$A$10:$A$109,'Graph Tables'!$D120)</f>
        <v>0</v>
      </c>
      <c r="H120" s="47">
        <f>SUMIFS('Portfolio Allocation'!E$10:E$109,'Portfolio Allocation'!$A$10:$A$109,'Graph Tables'!$D120)</f>
        <v>0</v>
      </c>
      <c r="I120" s="47">
        <f>SUMIFS('Portfolio Allocation'!F$10:F$109,'Portfolio Allocation'!$A$10:$A$109,'Graph Tables'!$D120)</f>
        <v>0</v>
      </c>
      <c r="J120" s="47">
        <f>SUMIFS('Portfolio Allocation'!G$10:G$109,'Portfolio Allocation'!$A$10:$A$109,'Graph Tables'!$D120)</f>
        <v>0</v>
      </c>
      <c r="K120" s="47">
        <f>SUMIFS('Portfolio Allocation'!H$10:H$109,'Portfolio Allocation'!$A$10:$A$109,'Graph Tables'!$D120)</f>
        <v>0</v>
      </c>
      <c r="L120" s="47">
        <f>SUMIFS('Portfolio Allocation'!I$10:I$109,'Portfolio Allocation'!$A$10:$A$109,'Graph Tables'!$D120)</f>
        <v>0</v>
      </c>
      <c r="M120" s="47">
        <f>SUMIFS('Portfolio Allocation'!J$10:J$109,'Portfolio Allocation'!$A$10:$A$109,'Graph Tables'!$D120)</f>
        <v>0</v>
      </c>
      <c r="N120" s="47">
        <f>SUMIFS('Portfolio Allocation'!K$10:K$109,'Portfolio Allocation'!$A$10:$A$109,'Graph Tables'!$D120)</f>
        <v>0</v>
      </c>
      <c r="O120" s="47">
        <f>SUMIFS('Portfolio Allocation'!L$10:L$109,'Portfolio Allocation'!$A$10:$A$109,'Graph Tables'!$D120)</f>
        <v>0</v>
      </c>
      <c r="P120" s="47">
        <f>SUMIFS('Portfolio Allocation'!M$10:M$109,'Portfolio Allocation'!$A$10:$A$109,'Graph Tables'!$D120)</f>
        <v>0</v>
      </c>
      <c r="Q120" s="47">
        <f>SUMIFS('Portfolio Allocation'!N$10:N$109,'Portfolio Allocation'!$A$10:$A$109,'Graph Tables'!$D120)</f>
        <v>0</v>
      </c>
      <c r="R120" s="47">
        <f>SUMIFS('Portfolio Allocation'!O$10:O$109,'Portfolio Allocation'!$A$10:$A$109,'Graph Tables'!$D120)</f>
        <v>0</v>
      </c>
      <c r="S120" s="47">
        <f>SUMIFS('Portfolio Allocation'!P$10:P$109,'Portfolio Allocation'!$A$10:$A$109,'Graph Tables'!$D120)</f>
        <v>0</v>
      </c>
      <c r="T120" s="47">
        <f>SUMIFS('Portfolio Allocation'!Q$10:Q$109,'Portfolio Allocation'!$A$10:$A$109,'Graph Tables'!$D120)</f>
        <v>0</v>
      </c>
      <c r="U120" s="47">
        <f>SUMIFS('Portfolio Allocation'!R$10:R$109,'Portfolio Allocation'!$A$10:$A$109,'Graph Tables'!$D120)</f>
        <v>0</v>
      </c>
      <c r="V120" s="47">
        <f>SUMIFS('Portfolio Allocation'!S$10:S$109,'Portfolio Allocation'!$A$10:$A$109,'Graph Tables'!$D120)</f>
        <v>0</v>
      </c>
      <c r="W120" s="47">
        <f>SUMIFS('Portfolio Allocation'!T$10:T$109,'Portfolio Allocation'!$A$10:$A$109,'Graph Tables'!$D120)</f>
        <v>0</v>
      </c>
      <c r="X120" s="47">
        <f>SUMIFS('Portfolio Allocation'!U$10:U$109,'Portfolio Allocation'!$A$10:$A$109,'Graph Tables'!$D120)</f>
        <v>0</v>
      </c>
      <c r="Y120" s="47">
        <f>SUMIFS('Portfolio Allocation'!V$10:V$109,'Portfolio Allocation'!$A$10:$A$109,'Graph Tables'!$D120)</f>
        <v>0</v>
      </c>
      <c r="Z120" s="47">
        <f>SUMIFS('Portfolio Allocation'!W$10:W$109,'Portfolio Allocation'!$A$10:$A$109,'Graph Tables'!$D120)</f>
        <v>0</v>
      </c>
      <c r="AA120" s="47">
        <f>SUMIFS('Portfolio Allocation'!X$10:X$109,'Portfolio Allocation'!$A$10:$A$109,'Graph Tables'!$D120)</f>
        <v>0</v>
      </c>
      <c r="AB120" s="47">
        <f>SUMIFS('Portfolio Allocation'!Y$10:Y$109,'Portfolio Allocation'!$A$10:$A$109,'Graph Tables'!$D120)</f>
        <v>0</v>
      </c>
      <c r="AC120" s="47">
        <f>SUMIFS('Portfolio Allocation'!Z$10:Z$109,'Portfolio Allocation'!$A$10:$A$109,'Graph Tables'!$D120)</f>
        <v>0</v>
      </c>
      <c r="AD120" s="47"/>
      <c r="AH120" s="47"/>
      <c r="AI120" s="269">
        <f t="shared" si="204"/>
        <v>1</v>
      </c>
      <c r="AJ120" s="269">
        <f>AI120+COUNTIF(AI$2:$AI120,AI120)-1</f>
        <v>119</v>
      </c>
      <c r="AK120" s="271" t="str">
        <f t="shared" si="127"/>
        <v>Lebanon</v>
      </c>
      <c r="AL120" s="71">
        <f t="shared" si="205"/>
        <v>0</v>
      </c>
      <c r="AM120" s="45">
        <f t="shared" si="128"/>
        <v>0</v>
      </c>
      <c r="AN120" s="45">
        <f t="shared" si="129"/>
        <v>0</v>
      </c>
      <c r="AO120" s="45">
        <f t="shared" si="130"/>
        <v>0</v>
      </c>
      <c r="AP120" s="45">
        <f t="shared" si="131"/>
        <v>0</v>
      </c>
      <c r="AQ120" s="45">
        <f t="shared" si="132"/>
        <v>0</v>
      </c>
      <c r="AR120" s="45">
        <f t="shared" si="133"/>
        <v>0</v>
      </c>
      <c r="AS120" s="45">
        <f t="shared" si="134"/>
        <v>0</v>
      </c>
      <c r="AT120" s="45">
        <f t="shared" si="135"/>
        <v>0</v>
      </c>
      <c r="AU120" s="45">
        <f t="shared" si="136"/>
        <v>0</v>
      </c>
      <c r="AV120" s="45">
        <f t="shared" si="137"/>
        <v>0</v>
      </c>
      <c r="AW120" s="45">
        <f t="shared" si="138"/>
        <v>0</v>
      </c>
      <c r="AX120" s="45">
        <f t="shared" si="139"/>
        <v>0</v>
      </c>
      <c r="AY120" s="45">
        <f t="shared" si="140"/>
        <v>0</v>
      </c>
      <c r="AZ120" s="45">
        <f t="shared" si="141"/>
        <v>0</v>
      </c>
      <c r="BA120" s="45">
        <f t="shared" si="142"/>
        <v>0</v>
      </c>
      <c r="BB120" s="45">
        <f t="shared" si="143"/>
        <v>0</v>
      </c>
      <c r="BC120" s="45">
        <f t="shared" si="144"/>
        <v>0</v>
      </c>
      <c r="BD120" s="45">
        <f t="shared" si="145"/>
        <v>0</v>
      </c>
      <c r="BE120" s="45">
        <f t="shared" si="146"/>
        <v>0</v>
      </c>
      <c r="BF120" s="45">
        <f t="shared" si="147"/>
        <v>0</v>
      </c>
      <c r="BG120" s="45">
        <f t="shared" si="148"/>
        <v>0</v>
      </c>
      <c r="BH120" s="45">
        <f t="shared" si="149"/>
        <v>0</v>
      </c>
      <c r="BI120" s="45">
        <f t="shared" si="150"/>
        <v>0</v>
      </c>
      <c r="BJ120" s="45">
        <f t="shared" si="151"/>
        <v>0</v>
      </c>
      <c r="BK120" s="45"/>
      <c r="CN120" s="274">
        <f t="shared" si="207"/>
        <v>0</v>
      </c>
      <c r="CO120" s="274">
        <v>119</v>
      </c>
      <c r="CP120" s="269">
        <f t="shared" si="208"/>
        <v>1</v>
      </c>
      <c r="CQ120" s="269">
        <f>CP120+COUNTIF($CP$2:CP120,CP120)-1</f>
        <v>119</v>
      </c>
      <c r="CR120" s="271" t="str">
        <f t="shared" si="176"/>
        <v>Lebanon</v>
      </c>
      <c r="CS120" s="71">
        <f t="shared" si="209"/>
        <v>0</v>
      </c>
      <c r="CT120" s="45">
        <f t="shared" si="177"/>
        <v>0</v>
      </c>
      <c r="CU120" s="45">
        <f t="shared" si="178"/>
        <v>0</v>
      </c>
      <c r="CV120" s="45">
        <f t="shared" si="179"/>
        <v>0</v>
      </c>
      <c r="CW120" s="45">
        <f t="shared" si="180"/>
        <v>0</v>
      </c>
      <c r="CX120" s="45">
        <f t="shared" si="181"/>
        <v>0</v>
      </c>
      <c r="CY120" s="45">
        <f t="shared" si="182"/>
        <v>0</v>
      </c>
      <c r="CZ120" s="45">
        <f t="shared" si="183"/>
        <v>0</v>
      </c>
      <c r="DA120" s="45">
        <f t="shared" si="184"/>
        <v>0</v>
      </c>
      <c r="DB120" s="45">
        <f t="shared" si="185"/>
        <v>0</v>
      </c>
      <c r="DC120" s="45">
        <f t="shared" si="186"/>
        <v>0</v>
      </c>
      <c r="DD120" s="45">
        <f t="shared" si="187"/>
        <v>0</v>
      </c>
      <c r="DE120" s="45">
        <f t="shared" si="188"/>
        <v>0</v>
      </c>
      <c r="DF120" s="45">
        <f t="shared" si="189"/>
        <v>0</v>
      </c>
      <c r="DG120" s="45">
        <f t="shared" si="190"/>
        <v>0</v>
      </c>
      <c r="DH120" s="45">
        <f t="shared" si="191"/>
        <v>0</v>
      </c>
      <c r="DI120" s="45">
        <f t="shared" si="192"/>
        <v>0</v>
      </c>
      <c r="DJ120" s="45">
        <f t="shared" si="193"/>
        <v>0</v>
      </c>
      <c r="DK120" s="45">
        <f t="shared" si="194"/>
        <v>0</v>
      </c>
      <c r="DL120" s="45">
        <f t="shared" si="195"/>
        <v>0</v>
      </c>
      <c r="DM120" s="45">
        <f t="shared" si="196"/>
        <v>0</v>
      </c>
      <c r="DN120" s="45">
        <f t="shared" si="197"/>
        <v>0</v>
      </c>
      <c r="DO120" s="45">
        <f t="shared" si="198"/>
        <v>0</v>
      </c>
      <c r="DP120" s="45">
        <f t="shared" si="199"/>
        <v>0</v>
      </c>
      <c r="DQ120" s="45">
        <f t="shared" si="200"/>
        <v>0</v>
      </c>
    </row>
    <row r="121" spans="1:121">
      <c r="A121" s="269">
        <v>120</v>
      </c>
      <c r="B121" s="400">
        <f t="shared" si="201"/>
        <v>1</v>
      </c>
      <c r="C121" s="401">
        <f>B121+COUNTIF(B$2:$B121,B121)-1</f>
        <v>120</v>
      </c>
      <c r="D121" s="402" t="str">
        <f>Tables!AI121</f>
        <v>Lesotho</v>
      </c>
      <c r="E121" s="403">
        <f t="shared" si="202"/>
        <v>0</v>
      </c>
      <c r="F121" s="47">
        <f>SUMIFS('Portfolio Allocation'!C$10:C$109,'Portfolio Allocation'!$A$10:$A$109,'Graph Tables'!$D121)</f>
        <v>0</v>
      </c>
      <c r="G121" s="47">
        <f>SUMIFS('Portfolio Allocation'!D$10:D$109,'Portfolio Allocation'!$A$10:$A$109,'Graph Tables'!$D121)</f>
        <v>0</v>
      </c>
      <c r="H121" s="47">
        <f>SUMIFS('Portfolio Allocation'!E$10:E$109,'Portfolio Allocation'!$A$10:$A$109,'Graph Tables'!$D121)</f>
        <v>0</v>
      </c>
      <c r="I121" s="47">
        <f>SUMIFS('Portfolio Allocation'!F$10:F$109,'Portfolio Allocation'!$A$10:$A$109,'Graph Tables'!$D121)</f>
        <v>0</v>
      </c>
      <c r="J121" s="47">
        <f>SUMIFS('Portfolio Allocation'!G$10:G$109,'Portfolio Allocation'!$A$10:$A$109,'Graph Tables'!$D121)</f>
        <v>0</v>
      </c>
      <c r="K121" s="47">
        <f>SUMIFS('Portfolio Allocation'!H$10:H$109,'Portfolio Allocation'!$A$10:$A$109,'Graph Tables'!$D121)</f>
        <v>0</v>
      </c>
      <c r="L121" s="47">
        <f>SUMIFS('Portfolio Allocation'!I$10:I$109,'Portfolio Allocation'!$A$10:$A$109,'Graph Tables'!$D121)</f>
        <v>0</v>
      </c>
      <c r="M121" s="47">
        <f>SUMIFS('Portfolio Allocation'!J$10:J$109,'Portfolio Allocation'!$A$10:$A$109,'Graph Tables'!$D121)</f>
        <v>0</v>
      </c>
      <c r="N121" s="47">
        <f>SUMIFS('Portfolio Allocation'!K$10:K$109,'Portfolio Allocation'!$A$10:$A$109,'Graph Tables'!$D121)</f>
        <v>0</v>
      </c>
      <c r="O121" s="47">
        <f>SUMIFS('Portfolio Allocation'!L$10:L$109,'Portfolio Allocation'!$A$10:$A$109,'Graph Tables'!$D121)</f>
        <v>0</v>
      </c>
      <c r="P121" s="47">
        <f>SUMIFS('Portfolio Allocation'!M$10:M$109,'Portfolio Allocation'!$A$10:$A$109,'Graph Tables'!$D121)</f>
        <v>0</v>
      </c>
      <c r="Q121" s="47">
        <f>SUMIFS('Portfolio Allocation'!N$10:N$109,'Portfolio Allocation'!$A$10:$A$109,'Graph Tables'!$D121)</f>
        <v>0</v>
      </c>
      <c r="R121" s="47">
        <f>SUMIFS('Portfolio Allocation'!O$10:O$109,'Portfolio Allocation'!$A$10:$A$109,'Graph Tables'!$D121)</f>
        <v>0</v>
      </c>
      <c r="S121" s="47">
        <f>SUMIFS('Portfolio Allocation'!P$10:P$109,'Portfolio Allocation'!$A$10:$A$109,'Graph Tables'!$D121)</f>
        <v>0</v>
      </c>
      <c r="T121" s="47">
        <f>SUMIFS('Portfolio Allocation'!Q$10:Q$109,'Portfolio Allocation'!$A$10:$A$109,'Graph Tables'!$D121)</f>
        <v>0</v>
      </c>
      <c r="U121" s="47">
        <f>SUMIFS('Portfolio Allocation'!R$10:R$109,'Portfolio Allocation'!$A$10:$A$109,'Graph Tables'!$D121)</f>
        <v>0</v>
      </c>
      <c r="V121" s="47">
        <f>SUMIFS('Portfolio Allocation'!S$10:S$109,'Portfolio Allocation'!$A$10:$A$109,'Graph Tables'!$D121)</f>
        <v>0</v>
      </c>
      <c r="W121" s="47">
        <f>SUMIFS('Portfolio Allocation'!T$10:T$109,'Portfolio Allocation'!$A$10:$A$109,'Graph Tables'!$D121)</f>
        <v>0</v>
      </c>
      <c r="X121" s="47">
        <f>SUMIFS('Portfolio Allocation'!U$10:U$109,'Portfolio Allocation'!$A$10:$A$109,'Graph Tables'!$D121)</f>
        <v>0</v>
      </c>
      <c r="Y121" s="47">
        <f>SUMIFS('Portfolio Allocation'!V$10:V$109,'Portfolio Allocation'!$A$10:$A$109,'Graph Tables'!$D121)</f>
        <v>0</v>
      </c>
      <c r="Z121" s="47">
        <f>SUMIFS('Portfolio Allocation'!W$10:W$109,'Portfolio Allocation'!$A$10:$A$109,'Graph Tables'!$D121)</f>
        <v>0</v>
      </c>
      <c r="AA121" s="47">
        <f>SUMIFS('Portfolio Allocation'!X$10:X$109,'Portfolio Allocation'!$A$10:$A$109,'Graph Tables'!$D121)</f>
        <v>0</v>
      </c>
      <c r="AB121" s="47">
        <f>SUMIFS('Portfolio Allocation'!Y$10:Y$109,'Portfolio Allocation'!$A$10:$A$109,'Graph Tables'!$D121)</f>
        <v>0</v>
      </c>
      <c r="AC121" s="47">
        <f>SUMIFS('Portfolio Allocation'!Z$10:Z$109,'Portfolio Allocation'!$A$10:$A$109,'Graph Tables'!$D121)</f>
        <v>0</v>
      </c>
      <c r="AD121" s="47"/>
      <c r="AH121" s="47"/>
      <c r="AI121" s="269">
        <f t="shared" si="204"/>
        <v>1</v>
      </c>
      <c r="AJ121" s="269">
        <f>AI121+COUNTIF(AI$2:$AI121,AI121)-1</f>
        <v>120</v>
      </c>
      <c r="AK121" s="271" t="str">
        <f t="shared" si="127"/>
        <v>Lesotho</v>
      </c>
      <c r="AL121" s="71">
        <f t="shared" si="205"/>
        <v>0</v>
      </c>
      <c r="AM121" s="45">
        <f t="shared" si="128"/>
        <v>0</v>
      </c>
      <c r="AN121" s="45">
        <f t="shared" si="129"/>
        <v>0</v>
      </c>
      <c r="AO121" s="45">
        <f t="shared" si="130"/>
        <v>0</v>
      </c>
      <c r="AP121" s="45">
        <f t="shared" si="131"/>
        <v>0</v>
      </c>
      <c r="AQ121" s="45">
        <f t="shared" si="132"/>
        <v>0</v>
      </c>
      <c r="AR121" s="45">
        <f t="shared" si="133"/>
        <v>0</v>
      </c>
      <c r="AS121" s="45">
        <f t="shared" si="134"/>
        <v>0</v>
      </c>
      <c r="AT121" s="45">
        <f t="shared" si="135"/>
        <v>0</v>
      </c>
      <c r="AU121" s="45">
        <f t="shared" si="136"/>
        <v>0</v>
      </c>
      <c r="AV121" s="45">
        <f t="shared" si="137"/>
        <v>0</v>
      </c>
      <c r="AW121" s="45">
        <f t="shared" si="138"/>
        <v>0</v>
      </c>
      <c r="AX121" s="45">
        <f t="shared" si="139"/>
        <v>0</v>
      </c>
      <c r="AY121" s="45">
        <f t="shared" si="140"/>
        <v>0</v>
      </c>
      <c r="AZ121" s="45">
        <f t="shared" si="141"/>
        <v>0</v>
      </c>
      <c r="BA121" s="45">
        <f t="shared" si="142"/>
        <v>0</v>
      </c>
      <c r="BB121" s="45">
        <f t="shared" si="143"/>
        <v>0</v>
      </c>
      <c r="BC121" s="45">
        <f t="shared" si="144"/>
        <v>0</v>
      </c>
      <c r="BD121" s="45">
        <f t="shared" si="145"/>
        <v>0</v>
      </c>
      <c r="BE121" s="45">
        <f t="shared" si="146"/>
        <v>0</v>
      </c>
      <c r="BF121" s="45">
        <f t="shared" si="147"/>
        <v>0</v>
      </c>
      <c r="BG121" s="45">
        <f t="shared" si="148"/>
        <v>0</v>
      </c>
      <c r="BH121" s="45">
        <f t="shared" si="149"/>
        <v>0</v>
      </c>
      <c r="BI121" s="45">
        <f t="shared" si="150"/>
        <v>0</v>
      </c>
      <c r="BJ121" s="45">
        <f t="shared" si="151"/>
        <v>0</v>
      </c>
      <c r="BK121" s="45"/>
      <c r="CN121" s="274">
        <f t="shared" si="207"/>
        <v>0</v>
      </c>
      <c r="CO121" s="274">
        <v>120</v>
      </c>
      <c r="CP121" s="269">
        <f t="shared" si="208"/>
        <v>1</v>
      </c>
      <c r="CQ121" s="269">
        <f>CP121+COUNTIF($CP$2:CP121,CP121)-1</f>
        <v>120</v>
      </c>
      <c r="CR121" s="271" t="str">
        <f t="shared" si="176"/>
        <v>Lesotho</v>
      </c>
      <c r="CS121" s="71">
        <f t="shared" si="209"/>
        <v>0</v>
      </c>
      <c r="CT121" s="45">
        <f t="shared" si="177"/>
        <v>0</v>
      </c>
      <c r="CU121" s="45">
        <f t="shared" si="178"/>
        <v>0</v>
      </c>
      <c r="CV121" s="45">
        <f t="shared" si="179"/>
        <v>0</v>
      </c>
      <c r="CW121" s="45">
        <f t="shared" si="180"/>
        <v>0</v>
      </c>
      <c r="CX121" s="45">
        <f t="shared" si="181"/>
        <v>0</v>
      </c>
      <c r="CY121" s="45">
        <f t="shared" si="182"/>
        <v>0</v>
      </c>
      <c r="CZ121" s="45">
        <f t="shared" si="183"/>
        <v>0</v>
      </c>
      <c r="DA121" s="45">
        <f t="shared" si="184"/>
        <v>0</v>
      </c>
      <c r="DB121" s="45">
        <f t="shared" si="185"/>
        <v>0</v>
      </c>
      <c r="DC121" s="45">
        <f t="shared" si="186"/>
        <v>0</v>
      </c>
      <c r="DD121" s="45">
        <f t="shared" si="187"/>
        <v>0</v>
      </c>
      <c r="DE121" s="45">
        <f t="shared" si="188"/>
        <v>0</v>
      </c>
      <c r="DF121" s="45">
        <f t="shared" si="189"/>
        <v>0</v>
      </c>
      <c r="DG121" s="45">
        <f t="shared" si="190"/>
        <v>0</v>
      </c>
      <c r="DH121" s="45">
        <f t="shared" si="191"/>
        <v>0</v>
      </c>
      <c r="DI121" s="45">
        <f t="shared" si="192"/>
        <v>0</v>
      </c>
      <c r="DJ121" s="45">
        <f t="shared" si="193"/>
        <v>0</v>
      </c>
      <c r="DK121" s="45">
        <f t="shared" si="194"/>
        <v>0</v>
      </c>
      <c r="DL121" s="45">
        <f t="shared" si="195"/>
        <v>0</v>
      </c>
      <c r="DM121" s="45">
        <f t="shared" si="196"/>
        <v>0</v>
      </c>
      <c r="DN121" s="45">
        <f t="shared" si="197"/>
        <v>0</v>
      </c>
      <c r="DO121" s="45">
        <f t="shared" si="198"/>
        <v>0</v>
      </c>
      <c r="DP121" s="45">
        <f t="shared" si="199"/>
        <v>0</v>
      </c>
      <c r="DQ121" s="45">
        <f t="shared" si="200"/>
        <v>0</v>
      </c>
    </row>
    <row r="122" spans="1:121">
      <c r="A122" s="269">
        <v>121</v>
      </c>
      <c r="B122" s="400">
        <f t="shared" si="201"/>
        <v>1</v>
      </c>
      <c r="C122" s="401">
        <f>B122+COUNTIF(B$2:$B122,B122)-1</f>
        <v>121</v>
      </c>
      <c r="D122" s="402" t="str">
        <f>Tables!AI122</f>
        <v>Liberia</v>
      </c>
      <c r="E122" s="403">
        <f t="shared" si="202"/>
        <v>0</v>
      </c>
      <c r="F122" s="47">
        <f>SUMIFS('Portfolio Allocation'!C$10:C$109,'Portfolio Allocation'!$A$10:$A$109,'Graph Tables'!$D122)</f>
        <v>0</v>
      </c>
      <c r="G122" s="47">
        <f>SUMIFS('Portfolio Allocation'!D$10:D$109,'Portfolio Allocation'!$A$10:$A$109,'Graph Tables'!$D122)</f>
        <v>0</v>
      </c>
      <c r="H122" s="47">
        <f>SUMIFS('Portfolio Allocation'!E$10:E$109,'Portfolio Allocation'!$A$10:$A$109,'Graph Tables'!$D122)</f>
        <v>0</v>
      </c>
      <c r="I122" s="47">
        <f>SUMIFS('Portfolio Allocation'!F$10:F$109,'Portfolio Allocation'!$A$10:$A$109,'Graph Tables'!$D122)</f>
        <v>0</v>
      </c>
      <c r="J122" s="47">
        <f>SUMIFS('Portfolio Allocation'!G$10:G$109,'Portfolio Allocation'!$A$10:$A$109,'Graph Tables'!$D122)</f>
        <v>0</v>
      </c>
      <c r="K122" s="47">
        <f>SUMIFS('Portfolio Allocation'!H$10:H$109,'Portfolio Allocation'!$A$10:$A$109,'Graph Tables'!$D122)</f>
        <v>0</v>
      </c>
      <c r="L122" s="47">
        <f>SUMIFS('Portfolio Allocation'!I$10:I$109,'Portfolio Allocation'!$A$10:$A$109,'Graph Tables'!$D122)</f>
        <v>0</v>
      </c>
      <c r="M122" s="47">
        <f>SUMIFS('Portfolio Allocation'!J$10:J$109,'Portfolio Allocation'!$A$10:$A$109,'Graph Tables'!$D122)</f>
        <v>0</v>
      </c>
      <c r="N122" s="47">
        <f>SUMIFS('Portfolio Allocation'!K$10:K$109,'Portfolio Allocation'!$A$10:$A$109,'Graph Tables'!$D122)</f>
        <v>0</v>
      </c>
      <c r="O122" s="47">
        <f>SUMIFS('Portfolio Allocation'!L$10:L$109,'Portfolio Allocation'!$A$10:$A$109,'Graph Tables'!$D122)</f>
        <v>0</v>
      </c>
      <c r="P122" s="47">
        <f>SUMIFS('Portfolio Allocation'!M$10:M$109,'Portfolio Allocation'!$A$10:$A$109,'Graph Tables'!$D122)</f>
        <v>0</v>
      </c>
      <c r="Q122" s="47">
        <f>SUMIFS('Portfolio Allocation'!N$10:N$109,'Portfolio Allocation'!$A$10:$A$109,'Graph Tables'!$D122)</f>
        <v>0</v>
      </c>
      <c r="R122" s="47">
        <f>SUMIFS('Portfolio Allocation'!O$10:O$109,'Portfolio Allocation'!$A$10:$A$109,'Graph Tables'!$D122)</f>
        <v>0</v>
      </c>
      <c r="S122" s="47">
        <f>SUMIFS('Portfolio Allocation'!P$10:P$109,'Portfolio Allocation'!$A$10:$A$109,'Graph Tables'!$D122)</f>
        <v>0</v>
      </c>
      <c r="T122" s="47">
        <f>SUMIFS('Portfolio Allocation'!Q$10:Q$109,'Portfolio Allocation'!$A$10:$A$109,'Graph Tables'!$D122)</f>
        <v>0</v>
      </c>
      <c r="U122" s="47">
        <f>SUMIFS('Portfolio Allocation'!R$10:R$109,'Portfolio Allocation'!$A$10:$A$109,'Graph Tables'!$D122)</f>
        <v>0</v>
      </c>
      <c r="V122" s="47">
        <f>SUMIFS('Portfolio Allocation'!S$10:S$109,'Portfolio Allocation'!$A$10:$A$109,'Graph Tables'!$D122)</f>
        <v>0</v>
      </c>
      <c r="W122" s="47">
        <f>SUMIFS('Portfolio Allocation'!T$10:T$109,'Portfolio Allocation'!$A$10:$A$109,'Graph Tables'!$D122)</f>
        <v>0</v>
      </c>
      <c r="X122" s="47">
        <f>SUMIFS('Portfolio Allocation'!U$10:U$109,'Portfolio Allocation'!$A$10:$A$109,'Graph Tables'!$D122)</f>
        <v>0</v>
      </c>
      <c r="Y122" s="47">
        <f>SUMIFS('Portfolio Allocation'!V$10:V$109,'Portfolio Allocation'!$A$10:$A$109,'Graph Tables'!$D122)</f>
        <v>0</v>
      </c>
      <c r="Z122" s="47">
        <f>SUMIFS('Portfolio Allocation'!W$10:W$109,'Portfolio Allocation'!$A$10:$A$109,'Graph Tables'!$D122)</f>
        <v>0</v>
      </c>
      <c r="AA122" s="47">
        <f>SUMIFS('Portfolio Allocation'!X$10:X$109,'Portfolio Allocation'!$A$10:$A$109,'Graph Tables'!$D122)</f>
        <v>0</v>
      </c>
      <c r="AB122" s="47">
        <f>SUMIFS('Portfolio Allocation'!Y$10:Y$109,'Portfolio Allocation'!$A$10:$A$109,'Graph Tables'!$D122)</f>
        <v>0</v>
      </c>
      <c r="AC122" s="47">
        <f>SUMIFS('Portfolio Allocation'!Z$10:Z$109,'Portfolio Allocation'!$A$10:$A$109,'Graph Tables'!$D122)</f>
        <v>0</v>
      </c>
      <c r="AD122" s="47"/>
      <c r="AH122" s="47"/>
      <c r="AI122" s="269">
        <f t="shared" si="204"/>
        <v>1</v>
      </c>
      <c r="AJ122" s="269">
        <f>AI122+COUNTIF(AI$2:$AI122,AI122)-1</f>
        <v>121</v>
      </c>
      <c r="AK122" s="271" t="str">
        <f t="shared" si="127"/>
        <v>Liberia</v>
      </c>
      <c r="AL122" s="71">
        <f t="shared" si="205"/>
        <v>0</v>
      </c>
      <c r="AM122" s="45">
        <f t="shared" si="128"/>
        <v>0</v>
      </c>
      <c r="AN122" s="45">
        <f t="shared" si="129"/>
        <v>0</v>
      </c>
      <c r="AO122" s="45">
        <f t="shared" si="130"/>
        <v>0</v>
      </c>
      <c r="AP122" s="45">
        <f t="shared" si="131"/>
        <v>0</v>
      </c>
      <c r="AQ122" s="45">
        <f t="shared" si="132"/>
        <v>0</v>
      </c>
      <c r="AR122" s="45">
        <f t="shared" si="133"/>
        <v>0</v>
      </c>
      <c r="AS122" s="45">
        <f t="shared" si="134"/>
        <v>0</v>
      </c>
      <c r="AT122" s="45">
        <f t="shared" si="135"/>
        <v>0</v>
      </c>
      <c r="AU122" s="45">
        <f t="shared" si="136"/>
        <v>0</v>
      </c>
      <c r="AV122" s="45">
        <f t="shared" si="137"/>
        <v>0</v>
      </c>
      <c r="AW122" s="45">
        <f t="shared" si="138"/>
        <v>0</v>
      </c>
      <c r="AX122" s="45">
        <f t="shared" si="139"/>
        <v>0</v>
      </c>
      <c r="AY122" s="45">
        <f t="shared" si="140"/>
        <v>0</v>
      </c>
      <c r="AZ122" s="45">
        <f t="shared" si="141"/>
        <v>0</v>
      </c>
      <c r="BA122" s="45">
        <f t="shared" si="142"/>
        <v>0</v>
      </c>
      <c r="BB122" s="45">
        <f t="shared" si="143"/>
        <v>0</v>
      </c>
      <c r="BC122" s="45">
        <f t="shared" si="144"/>
        <v>0</v>
      </c>
      <c r="BD122" s="45">
        <f t="shared" si="145"/>
        <v>0</v>
      </c>
      <c r="BE122" s="45">
        <f t="shared" si="146"/>
        <v>0</v>
      </c>
      <c r="BF122" s="45">
        <f t="shared" si="147"/>
        <v>0</v>
      </c>
      <c r="BG122" s="45">
        <f t="shared" si="148"/>
        <v>0</v>
      </c>
      <c r="BH122" s="45">
        <f t="shared" si="149"/>
        <v>0</v>
      </c>
      <c r="BI122" s="45">
        <f t="shared" si="150"/>
        <v>0</v>
      </c>
      <c r="BJ122" s="45">
        <f t="shared" si="151"/>
        <v>0</v>
      </c>
      <c r="BK122" s="45"/>
      <c r="CN122" s="274">
        <f t="shared" si="207"/>
        <v>0</v>
      </c>
      <c r="CO122" s="274">
        <v>121</v>
      </c>
      <c r="CP122" s="269">
        <f t="shared" si="208"/>
        <v>1</v>
      </c>
      <c r="CQ122" s="269">
        <f>CP122+COUNTIF($CP$2:CP122,CP122)-1</f>
        <v>121</v>
      </c>
      <c r="CR122" s="271" t="str">
        <f t="shared" si="176"/>
        <v>Liberia</v>
      </c>
      <c r="CS122" s="71">
        <f t="shared" si="209"/>
        <v>0</v>
      </c>
      <c r="CT122" s="45">
        <f t="shared" si="177"/>
        <v>0</v>
      </c>
      <c r="CU122" s="45">
        <f t="shared" si="178"/>
        <v>0</v>
      </c>
      <c r="CV122" s="45">
        <f t="shared" si="179"/>
        <v>0</v>
      </c>
      <c r="CW122" s="45">
        <f t="shared" si="180"/>
        <v>0</v>
      </c>
      <c r="CX122" s="45">
        <f t="shared" si="181"/>
        <v>0</v>
      </c>
      <c r="CY122" s="45">
        <f t="shared" si="182"/>
        <v>0</v>
      </c>
      <c r="CZ122" s="45">
        <f t="shared" si="183"/>
        <v>0</v>
      </c>
      <c r="DA122" s="45">
        <f t="shared" si="184"/>
        <v>0</v>
      </c>
      <c r="DB122" s="45">
        <f t="shared" si="185"/>
        <v>0</v>
      </c>
      <c r="DC122" s="45">
        <f t="shared" si="186"/>
        <v>0</v>
      </c>
      <c r="DD122" s="45">
        <f t="shared" si="187"/>
        <v>0</v>
      </c>
      <c r="DE122" s="45">
        <f t="shared" si="188"/>
        <v>0</v>
      </c>
      <c r="DF122" s="45">
        <f t="shared" si="189"/>
        <v>0</v>
      </c>
      <c r="DG122" s="45">
        <f t="shared" si="190"/>
        <v>0</v>
      </c>
      <c r="DH122" s="45">
        <f t="shared" si="191"/>
        <v>0</v>
      </c>
      <c r="DI122" s="45">
        <f t="shared" si="192"/>
        <v>0</v>
      </c>
      <c r="DJ122" s="45">
        <f t="shared" si="193"/>
        <v>0</v>
      </c>
      <c r="DK122" s="45">
        <f t="shared" si="194"/>
        <v>0</v>
      </c>
      <c r="DL122" s="45">
        <f t="shared" si="195"/>
        <v>0</v>
      </c>
      <c r="DM122" s="45">
        <f t="shared" si="196"/>
        <v>0</v>
      </c>
      <c r="DN122" s="45">
        <f t="shared" si="197"/>
        <v>0</v>
      </c>
      <c r="DO122" s="45">
        <f t="shared" si="198"/>
        <v>0</v>
      </c>
      <c r="DP122" s="45">
        <f t="shared" si="199"/>
        <v>0</v>
      </c>
      <c r="DQ122" s="45">
        <f t="shared" si="200"/>
        <v>0</v>
      </c>
    </row>
    <row r="123" spans="1:121">
      <c r="A123" s="269">
        <v>122</v>
      </c>
      <c r="B123" s="400">
        <f t="shared" si="201"/>
        <v>1</v>
      </c>
      <c r="C123" s="401">
        <f>B123+COUNTIF(B$2:$B123,B123)-1</f>
        <v>122</v>
      </c>
      <c r="D123" s="402" t="str">
        <f>Tables!AI123</f>
        <v>Libyan Arab Jamahiriya</v>
      </c>
      <c r="E123" s="403">
        <f t="shared" si="202"/>
        <v>0</v>
      </c>
      <c r="F123" s="47">
        <f>SUMIFS('Portfolio Allocation'!C$10:C$109,'Portfolio Allocation'!$A$10:$A$109,'Graph Tables'!$D123)</f>
        <v>0</v>
      </c>
      <c r="G123" s="47">
        <f>SUMIFS('Portfolio Allocation'!D$10:D$109,'Portfolio Allocation'!$A$10:$A$109,'Graph Tables'!$D123)</f>
        <v>0</v>
      </c>
      <c r="H123" s="47">
        <f>SUMIFS('Portfolio Allocation'!E$10:E$109,'Portfolio Allocation'!$A$10:$A$109,'Graph Tables'!$D123)</f>
        <v>0</v>
      </c>
      <c r="I123" s="47">
        <f>SUMIFS('Portfolio Allocation'!F$10:F$109,'Portfolio Allocation'!$A$10:$A$109,'Graph Tables'!$D123)</f>
        <v>0</v>
      </c>
      <c r="J123" s="47">
        <f>SUMIFS('Portfolio Allocation'!G$10:G$109,'Portfolio Allocation'!$A$10:$A$109,'Graph Tables'!$D123)</f>
        <v>0</v>
      </c>
      <c r="K123" s="47">
        <f>SUMIFS('Portfolio Allocation'!H$10:H$109,'Portfolio Allocation'!$A$10:$A$109,'Graph Tables'!$D123)</f>
        <v>0</v>
      </c>
      <c r="L123" s="47">
        <f>SUMIFS('Portfolio Allocation'!I$10:I$109,'Portfolio Allocation'!$A$10:$A$109,'Graph Tables'!$D123)</f>
        <v>0</v>
      </c>
      <c r="M123" s="47">
        <f>SUMIFS('Portfolio Allocation'!J$10:J$109,'Portfolio Allocation'!$A$10:$A$109,'Graph Tables'!$D123)</f>
        <v>0</v>
      </c>
      <c r="N123" s="47">
        <f>SUMIFS('Portfolio Allocation'!K$10:K$109,'Portfolio Allocation'!$A$10:$A$109,'Graph Tables'!$D123)</f>
        <v>0</v>
      </c>
      <c r="O123" s="47">
        <f>SUMIFS('Portfolio Allocation'!L$10:L$109,'Portfolio Allocation'!$A$10:$A$109,'Graph Tables'!$D123)</f>
        <v>0</v>
      </c>
      <c r="P123" s="47">
        <f>SUMIFS('Portfolio Allocation'!M$10:M$109,'Portfolio Allocation'!$A$10:$A$109,'Graph Tables'!$D123)</f>
        <v>0</v>
      </c>
      <c r="Q123" s="47">
        <f>SUMIFS('Portfolio Allocation'!N$10:N$109,'Portfolio Allocation'!$A$10:$A$109,'Graph Tables'!$D123)</f>
        <v>0</v>
      </c>
      <c r="R123" s="47">
        <f>SUMIFS('Portfolio Allocation'!O$10:O$109,'Portfolio Allocation'!$A$10:$A$109,'Graph Tables'!$D123)</f>
        <v>0</v>
      </c>
      <c r="S123" s="47">
        <f>SUMIFS('Portfolio Allocation'!P$10:P$109,'Portfolio Allocation'!$A$10:$A$109,'Graph Tables'!$D123)</f>
        <v>0</v>
      </c>
      <c r="T123" s="47">
        <f>SUMIFS('Portfolio Allocation'!Q$10:Q$109,'Portfolio Allocation'!$A$10:$A$109,'Graph Tables'!$D123)</f>
        <v>0</v>
      </c>
      <c r="U123" s="47">
        <f>SUMIFS('Portfolio Allocation'!R$10:R$109,'Portfolio Allocation'!$A$10:$A$109,'Graph Tables'!$D123)</f>
        <v>0</v>
      </c>
      <c r="V123" s="47">
        <f>SUMIFS('Portfolio Allocation'!S$10:S$109,'Portfolio Allocation'!$A$10:$A$109,'Graph Tables'!$D123)</f>
        <v>0</v>
      </c>
      <c r="W123" s="47">
        <f>SUMIFS('Portfolio Allocation'!T$10:T$109,'Portfolio Allocation'!$A$10:$A$109,'Graph Tables'!$D123)</f>
        <v>0</v>
      </c>
      <c r="X123" s="47">
        <f>SUMIFS('Portfolio Allocation'!U$10:U$109,'Portfolio Allocation'!$A$10:$A$109,'Graph Tables'!$D123)</f>
        <v>0</v>
      </c>
      <c r="Y123" s="47">
        <f>SUMIFS('Portfolio Allocation'!V$10:V$109,'Portfolio Allocation'!$A$10:$A$109,'Graph Tables'!$D123)</f>
        <v>0</v>
      </c>
      <c r="Z123" s="47">
        <f>SUMIFS('Portfolio Allocation'!W$10:W$109,'Portfolio Allocation'!$A$10:$A$109,'Graph Tables'!$D123)</f>
        <v>0</v>
      </c>
      <c r="AA123" s="47">
        <f>SUMIFS('Portfolio Allocation'!X$10:X$109,'Portfolio Allocation'!$A$10:$A$109,'Graph Tables'!$D123)</f>
        <v>0</v>
      </c>
      <c r="AB123" s="47">
        <f>SUMIFS('Portfolio Allocation'!Y$10:Y$109,'Portfolio Allocation'!$A$10:$A$109,'Graph Tables'!$D123)</f>
        <v>0</v>
      </c>
      <c r="AC123" s="47">
        <f>SUMIFS('Portfolio Allocation'!Z$10:Z$109,'Portfolio Allocation'!$A$10:$A$109,'Graph Tables'!$D123)</f>
        <v>0</v>
      </c>
      <c r="AD123" s="47"/>
      <c r="AH123" s="47"/>
      <c r="AI123" s="269">
        <f t="shared" si="204"/>
        <v>1</v>
      </c>
      <c r="AJ123" s="269">
        <f>AI123+COUNTIF(AI$2:$AI123,AI123)-1</f>
        <v>122</v>
      </c>
      <c r="AK123" s="271" t="str">
        <f t="shared" si="127"/>
        <v>Libyan Arab Jamahiriya</v>
      </c>
      <c r="AL123" s="71">
        <f t="shared" si="205"/>
        <v>0</v>
      </c>
      <c r="AM123" s="45">
        <f t="shared" si="128"/>
        <v>0</v>
      </c>
      <c r="AN123" s="45">
        <f t="shared" si="129"/>
        <v>0</v>
      </c>
      <c r="AO123" s="45">
        <f t="shared" si="130"/>
        <v>0</v>
      </c>
      <c r="AP123" s="45">
        <f t="shared" si="131"/>
        <v>0</v>
      </c>
      <c r="AQ123" s="45">
        <f t="shared" si="132"/>
        <v>0</v>
      </c>
      <c r="AR123" s="45">
        <f t="shared" si="133"/>
        <v>0</v>
      </c>
      <c r="AS123" s="45">
        <f t="shared" si="134"/>
        <v>0</v>
      </c>
      <c r="AT123" s="45">
        <f t="shared" si="135"/>
        <v>0</v>
      </c>
      <c r="AU123" s="45">
        <f t="shared" si="136"/>
        <v>0</v>
      </c>
      <c r="AV123" s="45">
        <f t="shared" si="137"/>
        <v>0</v>
      </c>
      <c r="AW123" s="45">
        <f t="shared" si="138"/>
        <v>0</v>
      </c>
      <c r="AX123" s="45">
        <f t="shared" si="139"/>
        <v>0</v>
      </c>
      <c r="AY123" s="45">
        <f t="shared" si="140"/>
        <v>0</v>
      </c>
      <c r="AZ123" s="45">
        <f t="shared" si="141"/>
        <v>0</v>
      </c>
      <c r="BA123" s="45">
        <f t="shared" si="142"/>
        <v>0</v>
      </c>
      <c r="BB123" s="45">
        <f t="shared" si="143"/>
        <v>0</v>
      </c>
      <c r="BC123" s="45">
        <f t="shared" si="144"/>
        <v>0</v>
      </c>
      <c r="BD123" s="45">
        <f t="shared" si="145"/>
        <v>0</v>
      </c>
      <c r="BE123" s="45">
        <f t="shared" si="146"/>
        <v>0</v>
      </c>
      <c r="BF123" s="45">
        <f t="shared" si="147"/>
        <v>0</v>
      </c>
      <c r="BG123" s="45">
        <f t="shared" si="148"/>
        <v>0</v>
      </c>
      <c r="BH123" s="45">
        <f t="shared" si="149"/>
        <v>0</v>
      </c>
      <c r="BI123" s="45">
        <f t="shared" si="150"/>
        <v>0</v>
      </c>
      <c r="BJ123" s="45">
        <f t="shared" si="151"/>
        <v>0</v>
      </c>
      <c r="BK123" s="45"/>
      <c r="CN123" s="274">
        <f t="shared" si="207"/>
        <v>0</v>
      </c>
      <c r="CO123" s="274">
        <v>122</v>
      </c>
      <c r="CP123" s="269">
        <f t="shared" si="208"/>
        <v>1</v>
      </c>
      <c r="CQ123" s="269">
        <f>CP123+COUNTIF($CP$2:CP123,CP123)-1</f>
        <v>122</v>
      </c>
      <c r="CR123" s="271" t="str">
        <f t="shared" si="176"/>
        <v>Libyan Arab Jamahiriya</v>
      </c>
      <c r="CS123" s="71">
        <f t="shared" si="209"/>
        <v>0</v>
      </c>
      <c r="CT123" s="45">
        <f t="shared" si="177"/>
        <v>0</v>
      </c>
      <c r="CU123" s="45">
        <f t="shared" si="178"/>
        <v>0</v>
      </c>
      <c r="CV123" s="45">
        <f t="shared" si="179"/>
        <v>0</v>
      </c>
      <c r="CW123" s="45">
        <f t="shared" si="180"/>
        <v>0</v>
      </c>
      <c r="CX123" s="45">
        <f t="shared" si="181"/>
        <v>0</v>
      </c>
      <c r="CY123" s="45">
        <f t="shared" si="182"/>
        <v>0</v>
      </c>
      <c r="CZ123" s="45">
        <f t="shared" si="183"/>
        <v>0</v>
      </c>
      <c r="DA123" s="45">
        <f t="shared" si="184"/>
        <v>0</v>
      </c>
      <c r="DB123" s="45">
        <f t="shared" si="185"/>
        <v>0</v>
      </c>
      <c r="DC123" s="45">
        <f t="shared" si="186"/>
        <v>0</v>
      </c>
      <c r="DD123" s="45">
        <f t="shared" si="187"/>
        <v>0</v>
      </c>
      <c r="DE123" s="45">
        <f t="shared" si="188"/>
        <v>0</v>
      </c>
      <c r="DF123" s="45">
        <f t="shared" si="189"/>
        <v>0</v>
      </c>
      <c r="DG123" s="45">
        <f t="shared" si="190"/>
        <v>0</v>
      </c>
      <c r="DH123" s="45">
        <f t="shared" si="191"/>
        <v>0</v>
      </c>
      <c r="DI123" s="45">
        <f t="shared" si="192"/>
        <v>0</v>
      </c>
      <c r="DJ123" s="45">
        <f t="shared" si="193"/>
        <v>0</v>
      </c>
      <c r="DK123" s="45">
        <f t="shared" si="194"/>
        <v>0</v>
      </c>
      <c r="DL123" s="45">
        <f t="shared" si="195"/>
        <v>0</v>
      </c>
      <c r="DM123" s="45">
        <f t="shared" si="196"/>
        <v>0</v>
      </c>
      <c r="DN123" s="45">
        <f t="shared" si="197"/>
        <v>0</v>
      </c>
      <c r="DO123" s="45">
        <f t="shared" si="198"/>
        <v>0</v>
      </c>
      <c r="DP123" s="45">
        <f t="shared" si="199"/>
        <v>0</v>
      </c>
      <c r="DQ123" s="45">
        <f t="shared" si="200"/>
        <v>0</v>
      </c>
    </row>
    <row r="124" spans="1:121">
      <c r="A124" s="269">
        <v>123</v>
      </c>
      <c r="B124" s="400">
        <f t="shared" si="201"/>
        <v>1</v>
      </c>
      <c r="C124" s="401">
        <f>B124+COUNTIF(B$2:$B124,B124)-1</f>
        <v>123</v>
      </c>
      <c r="D124" s="402" t="str">
        <f>Tables!AI124</f>
        <v>Liechtenstein</v>
      </c>
      <c r="E124" s="403">
        <f t="shared" si="202"/>
        <v>0</v>
      </c>
      <c r="F124" s="47">
        <f>SUMIFS('Portfolio Allocation'!C$10:C$109,'Portfolio Allocation'!$A$10:$A$109,'Graph Tables'!$D124)</f>
        <v>0</v>
      </c>
      <c r="G124" s="47">
        <f>SUMIFS('Portfolio Allocation'!D$10:D$109,'Portfolio Allocation'!$A$10:$A$109,'Graph Tables'!$D124)</f>
        <v>0</v>
      </c>
      <c r="H124" s="47">
        <f>SUMIFS('Portfolio Allocation'!E$10:E$109,'Portfolio Allocation'!$A$10:$A$109,'Graph Tables'!$D124)</f>
        <v>0</v>
      </c>
      <c r="I124" s="47">
        <f>SUMIFS('Portfolio Allocation'!F$10:F$109,'Portfolio Allocation'!$A$10:$A$109,'Graph Tables'!$D124)</f>
        <v>0</v>
      </c>
      <c r="J124" s="47">
        <f>SUMIFS('Portfolio Allocation'!G$10:G$109,'Portfolio Allocation'!$A$10:$A$109,'Graph Tables'!$D124)</f>
        <v>0</v>
      </c>
      <c r="K124" s="47">
        <f>SUMIFS('Portfolio Allocation'!H$10:H$109,'Portfolio Allocation'!$A$10:$A$109,'Graph Tables'!$D124)</f>
        <v>0</v>
      </c>
      <c r="L124" s="47">
        <f>SUMIFS('Portfolio Allocation'!I$10:I$109,'Portfolio Allocation'!$A$10:$A$109,'Graph Tables'!$D124)</f>
        <v>0</v>
      </c>
      <c r="M124" s="47">
        <f>SUMIFS('Portfolio Allocation'!J$10:J$109,'Portfolio Allocation'!$A$10:$A$109,'Graph Tables'!$D124)</f>
        <v>0</v>
      </c>
      <c r="N124" s="47">
        <f>SUMIFS('Portfolio Allocation'!K$10:K$109,'Portfolio Allocation'!$A$10:$A$109,'Graph Tables'!$D124)</f>
        <v>0</v>
      </c>
      <c r="O124" s="47">
        <f>SUMIFS('Portfolio Allocation'!L$10:L$109,'Portfolio Allocation'!$A$10:$A$109,'Graph Tables'!$D124)</f>
        <v>0</v>
      </c>
      <c r="P124" s="47">
        <f>SUMIFS('Portfolio Allocation'!M$10:M$109,'Portfolio Allocation'!$A$10:$A$109,'Graph Tables'!$D124)</f>
        <v>0</v>
      </c>
      <c r="Q124" s="47">
        <f>SUMIFS('Portfolio Allocation'!N$10:N$109,'Portfolio Allocation'!$A$10:$A$109,'Graph Tables'!$D124)</f>
        <v>0</v>
      </c>
      <c r="R124" s="47">
        <f>SUMIFS('Portfolio Allocation'!O$10:O$109,'Portfolio Allocation'!$A$10:$A$109,'Graph Tables'!$D124)</f>
        <v>0</v>
      </c>
      <c r="S124" s="47">
        <f>SUMIFS('Portfolio Allocation'!P$10:P$109,'Portfolio Allocation'!$A$10:$A$109,'Graph Tables'!$D124)</f>
        <v>0</v>
      </c>
      <c r="T124" s="47">
        <f>SUMIFS('Portfolio Allocation'!Q$10:Q$109,'Portfolio Allocation'!$A$10:$A$109,'Graph Tables'!$D124)</f>
        <v>0</v>
      </c>
      <c r="U124" s="47">
        <f>SUMIFS('Portfolio Allocation'!R$10:R$109,'Portfolio Allocation'!$A$10:$A$109,'Graph Tables'!$D124)</f>
        <v>0</v>
      </c>
      <c r="V124" s="47">
        <f>SUMIFS('Portfolio Allocation'!S$10:S$109,'Portfolio Allocation'!$A$10:$A$109,'Graph Tables'!$D124)</f>
        <v>0</v>
      </c>
      <c r="W124" s="47">
        <f>SUMIFS('Portfolio Allocation'!T$10:T$109,'Portfolio Allocation'!$A$10:$A$109,'Graph Tables'!$D124)</f>
        <v>0</v>
      </c>
      <c r="X124" s="47">
        <f>SUMIFS('Portfolio Allocation'!U$10:U$109,'Portfolio Allocation'!$A$10:$A$109,'Graph Tables'!$D124)</f>
        <v>0</v>
      </c>
      <c r="Y124" s="47">
        <f>SUMIFS('Portfolio Allocation'!V$10:V$109,'Portfolio Allocation'!$A$10:$A$109,'Graph Tables'!$D124)</f>
        <v>0</v>
      </c>
      <c r="Z124" s="47">
        <f>SUMIFS('Portfolio Allocation'!W$10:W$109,'Portfolio Allocation'!$A$10:$A$109,'Graph Tables'!$D124)</f>
        <v>0</v>
      </c>
      <c r="AA124" s="47">
        <f>SUMIFS('Portfolio Allocation'!X$10:X$109,'Portfolio Allocation'!$A$10:$A$109,'Graph Tables'!$D124)</f>
        <v>0</v>
      </c>
      <c r="AB124" s="47">
        <f>SUMIFS('Portfolio Allocation'!Y$10:Y$109,'Portfolio Allocation'!$A$10:$A$109,'Graph Tables'!$D124)</f>
        <v>0</v>
      </c>
      <c r="AC124" s="47">
        <f>SUMIFS('Portfolio Allocation'!Z$10:Z$109,'Portfolio Allocation'!$A$10:$A$109,'Graph Tables'!$D124)</f>
        <v>0</v>
      </c>
      <c r="AD124" s="47"/>
      <c r="AH124" s="47"/>
      <c r="AI124" s="269">
        <f t="shared" si="204"/>
        <v>1</v>
      </c>
      <c r="AJ124" s="269">
        <f>AI124+COUNTIF(AI$2:$AI124,AI124)-1</f>
        <v>123</v>
      </c>
      <c r="AK124" s="271" t="str">
        <f t="shared" si="127"/>
        <v>Liechtenstein</v>
      </c>
      <c r="AL124" s="71">
        <f t="shared" si="205"/>
        <v>0</v>
      </c>
      <c r="AM124" s="45">
        <f t="shared" si="128"/>
        <v>0</v>
      </c>
      <c r="AN124" s="45">
        <f t="shared" si="129"/>
        <v>0</v>
      </c>
      <c r="AO124" s="45">
        <f t="shared" si="130"/>
        <v>0</v>
      </c>
      <c r="AP124" s="45">
        <f t="shared" si="131"/>
        <v>0</v>
      </c>
      <c r="AQ124" s="45">
        <f t="shared" si="132"/>
        <v>0</v>
      </c>
      <c r="AR124" s="45">
        <f t="shared" si="133"/>
        <v>0</v>
      </c>
      <c r="AS124" s="45">
        <f t="shared" si="134"/>
        <v>0</v>
      </c>
      <c r="AT124" s="45">
        <f t="shared" si="135"/>
        <v>0</v>
      </c>
      <c r="AU124" s="45">
        <f t="shared" si="136"/>
        <v>0</v>
      </c>
      <c r="AV124" s="45">
        <f t="shared" si="137"/>
        <v>0</v>
      </c>
      <c r="AW124" s="45">
        <f t="shared" si="138"/>
        <v>0</v>
      </c>
      <c r="AX124" s="45">
        <f t="shared" si="139"/>
        <v>0</v>
      </c>
      <c r="AY124" s="45">
        <f t="shared" si="140"/>
        <v>0</v>
      </c>
      <c r="AZ124" s="45">
        <f t="shared" si="141"/>
        <v>0</v>
      </c>
      <c r="BA124" s="45">
        <f t="shared" si="142"/>
        <v>0</v>
      </c>
      <c r="BB124" s="45">
        <f t="shared" si="143"/>
        <v>0</v>
      </c>
      <c r="BC124" s="45">
        <f t="shared" si="144"/>
        <v>0</v>
      </c>
      <c r="BD124" s="45">
        <f t="shared" si="145"/>
        <v>0</v>
      </c>
      <c r="BE124" s="45">
        <f t="shared" si="146"/>
        <v>0</v>
      </c>
      <c r="BF124" s="45">
        <f t="shared" si="147"/>
        <v>0</v>
      </c>
      <c r="BG124" s="45">
        <f t="shared" si="148"/>
        <v>0</v>
      </c>
      <c r="BH124" s="45">
        <f t="shared" si="149"/>
        <v>0</v>
      </c>
      <c r="BI124" s="45">
        <f t="shared" si="150"/>
        <v>0</v>
      </c>
      <c r="BJ124" s="45">
        <f t="shared" si="151"/>
        <v>0</v>
      </c>
      <c r="BK124" s="45"/>
      <c r="CN124" s="274">
        <f t="shared" si="207"/>
        <v>0</v>
      </c>
      <c r="CO124" s="274">
        <v>123</v>
      </c>
      <c r="CP124" s="269">
        <f t="shared" si="208"/>
        <v>1</v>
      </c>
      <c r="CQ124" s="269">
        <f>CP124+COUNTIF($CP$2:CP124,CP124)-1</f>
        <v>123</v>
      </c>
      <c r="CR124" s="271" t="str">
        <f t="shared" si="176"/>
        <v>Liechtenstein</v>
      </c>
      <c r="CS124" s="71">
        <f t="shared" si="209"/>
        <v>0</v>
      </c>
      <c r="CT124" s="45">
        <f t="shared" si="177"/>
        <v>0</v>
      </c>
      <c r="CU124" s="45">
        <f t="shared" si="178"/>
        <v>0</v>
      </c>
      <c r="CV124" s="45">
        <f t="shared" si="179"/>
        <v>0</v>
      </c>
      <c r="CW124" s="45">
        <f t="shared" si="180"/>
        <v>0</v>
      </c>
      <c r="CX124" s="45">
        <f t="shared" si="181"/>
        <v>0</v>
      </c>
      <c r="CY124" s="45">
        <f t="shared" si="182"/>
        <v>0</v>
      </c>
      <c r="CZ124" s="45">
        <f t="shared" si="183"/>
        <v>0</v>
      </c>
      <c r="DA124" s="45">
        <f t="shared" si="184"/>
        <v>0</v>
      </c>
      <c r="DB124" s="45">
        <f t="shared" si="185"/>
        <v>0</v>
      </c>
      <c r="DC124" s="45">
        <f t="shared" si="186"/>
        <v>0</v>
      </c>
      <c r="DD124" s="45">
        <f t="shared" si="187"/>
        <v>0</v>
      </c>
      <c r="DE124" s="45">
        <f t="shared" si="188"/>
        <v>0</v>
      </c>
      <c r="DF124" s="45">
        <f t="shared" si="189"/>
        <v>0</v>
      </c>
      <c r="DG124" s="45">
        <f t="shared" si="190"/>
        <v>0</v>
      </c>
      <c r="DH124" s="45">
        <f t="shared" si="191"/>
        <v>0</v>
      </c>
      <c r="DI124" s="45">
        <f t="shared" si="192"/>
        <v>0</v>
      </c>
      <c r="DJ124" s="45">
        <f t="shared" si="193"/>
        <v>0</v>
      </c>
      <c r="DK124" s="45">
        <f t="shared" si="194"/>
        <v>0</v>
      </c>
      <c r="DL124" s="45">
        <f t="shared" si="195"/>
        <v>0</v>
      </c>
      <c r="DM124" s="45">
        <f t="shared" si="196"/>
        <v>0</v>
      </c>
      <c r="DN124" s="45">
        <f t="shared" si="197"/>
        <v>0</v>
      </c>
      <c r="DO124" s="45">
        <f t="shared" si="198"/>
        <v>0</v>
      </c>
      <c r="DP124" s="45">
        <f t="shared" si="199"/>
        <v>0</v>
      </c>
      <c r="DQ124" s="45">
        <f t="shared" si="200"/>
        <v>0</v>
      </c>
    </row>
    <row r="125" spans="1:121">
      <c r="A125" s="269">
        <v>124</v>
      </c>
      <c r="B125" s="400">
        <f t="shared" si="201"/>
        <v>1</v>
      </c>
      <c r="C125" s="401">
        <f>B125+COUNTIF(B$2:$B125,B125)-1</f>
        <v>124</v>
      </c>
      <c r="D125" s="402" t="str">
        <f>Tables!AI125</f>
        <v>Lithuania</v>
      </c>
      <c r="E125" s="403">
        <f t="shared" si="202"/>
        <v>0</v>
      </c>
      <c r="F125" s="47">
        <f>SUMIFS('Portfolio Allocation'!C$10:C$109,'Portfolio Allocation'!$A$10:$A$109,'Graph Tables'!$D125)</f>
        <v>0</v>
      </c>
      <c r="G125" s="47">
        <f>SUMIFS('Portfolio Allocation'!D$10:D$109,'Portfolio Allocation'!$A$10:$A$109,'Graph Tables'!$D125)</f>
        <v>0</v>
      </c>
      <c r="H125" s="47">
        <f>SUMIFS('Portfolio Allocation'!E$10:E$109,'Portfolio Allocation'!$A$10:$A$109,'Graph Tables'!$D125)</f>
        <v>0</v>
      </c>
      <c r="I125" s="47">
        <f>SUMIFS('Portfolio Allocation'!F$10:F$109,'Portfolio Allocation'!$A$10:$A$109,'Graph Tables'!$D125)</f>
        <v>0</v>
      </c>
      <c r="J125" s="47">
        <f>SUMIFS('Portfolio Allocation'!G$10:G$109,'Portfolio Allocation'!$A$10:$A$109,'Graph Tables'!$D125)</f>
        <v>0</v>
      </c>
      <c r="K125" s="47">
        <f>SUMIFS('Portfolio Allocation'!H$10:H$109,'Portfolio Allocation'!$A$10:$A$109,'Graph Tables'!$D125)</f>
        <v>0</v>
      </c>
      <c r="L125" s="47">
        <f>SUMIFS('Portfolio Allocation'!I$10:I$109,'Portfolio Allocation'!$A$10:$A$109,'Graph Tables'!$D125)</f>
        <v>0</v>
      </c>
      <c r="M125" s="47">
        <f>SUMIFS('Portfolio Allocation'!J$10:J$109,'Portfolio Allocation'!$A$10:$A$109,'Graph Tables'!$D125)</f>
        <v>0</v>
      </c>
      <c r="N125" s="47">
        <f>SUMIFS('Portfolio Allocation'!K$10:K$109,'Portfolio Allocation'!$A$10:$A$109,'Graph Tables'!$D125)</f>
        <v>0</v>
      </c>
      <c r="O125" s="47">
        <f>SUMIFS('Portfolio Allocation'!L$10:L$109,'Portfolio Allocation'!$A$10:$A$109,'Graph Tables'!$D125)</f>
        <v>0</v>
      </c>
      <c r="P125" s="47">
        <f>SUMIFS('Portfolio Allocation'!M$10:M$109,'Portfolio Allocation'!$A$10:$A$109,'Graph Tables'!$D125)</f>
        <v>0</v>
      </c>
      <c r="Q125" s="47">
        <f>SUMIFS('Portfolio Allocation'!N$10:N$109,'Portfolio Allocation'!$A$10:$A$109,'Graph Tables'!$D125)</f>
        <v>0</v>
      </c>
      <c r="R125" s="47">
        <f>SUMIFS('Portfolio Allocation'!O$10:O$109,'Portfolio Allocation'!$A$10:$A$109,'Graph Tables'!$D125)</f>
        <v>0</v>
      </c>
      <c r="S125" s="47">
        <f>SUMIFS('Portfolio Allocation'!P$10:P$109,'Portfolio Allocation'!$A$10:$A$109,'Graph Tables'!$D125)</f>
        <v>0</v>
      </c>
      <c r="T125" s="47">
        <f>SUMIFS('Portfolio Allocation'!Q$10:Q$109,'Portfolio Allocation'!$A$10:$A$109,'Graph Tables'!$D125)</f>
        <v>0</v>
      </c>
      <c r="U125" s="47">
        <f>SUMIFS('Portfolio Allocation'!R$10:R$109,'Portfolio Allocation'!$A$10:$A$109,'Graph Tables'!$D125)</f>
        <v>0</v>
      </c>
      <c r="V125" s="47">
        <f>SUMIFS('Portfolio Allocation'!S$10:S$109,'Portfolio Allocation'!$A$10:$A$109,'Graph Tables'!$D125)</f>
        <v>0</v>
      </c>
      <c r="W125" s="47">
        <f>SUMIFS('Portfolio Allocation'!T$10:T$109,'Portfolio Allocation'!$A$10:$A$109,'Graph Tables'!$D125)</f>
        <v>0</v>
      </c>
      <c r="X125" s="47">
        <f>SUMIFS('Portfolio Allocation'!U$10:U$109,'Portfolio Allocation'!$A$10:$A$109,'Graph Tables'!$D125)</f>
        <v>0</v>
      </c>
      <c r="Y125" s="47">
        <f>SUMIFS('Portfolio Allocation'!V$10:V$109,'Portfolio Allocation'!$A$10:$A$109,'Graph Tables'!$D125)</f>
        <v>0</v>
      </c>
      <c r="Z125" s="47">
        <f>SUMIFS('Portfolio Allocation'!W$10:W$109,'Portfolio Allocation'!$A$10:$A$109,'Graph Tables'!$D125)</f>
        <v>0</v>
      </c>
      <c r="AA125" s="47">
        <f>SUMIFS('Portfolio Allocation'!X$10:X$109,'Portfolio Allocation'!$A$10:$A$109,'Graph Tables'!$D125)</f>
        <v>0</v>
      </c>
      <c r="AB125" s="47">
        <f>SUMIFS('Portfolio Allocation'!Y$10:Y$109,'Portfolio Allocation'!$A$10:$A$109,'Graph Tables'!$D125)</f>
        <v>0</v>
      </c>
      <c r="AC125" s="47">
        <f>SUMIFS('Portfolio Allocation'!Z$10:Z$109,'Portfolio Allocation'!$A$10:$A$109,'Graph Tables'!$D125)</f>
        <v>0</v>
      </c>
      <c r="AD125" s="47"/>
      <c r="AH125" s="47"/>
      <c r="AI125" s="269">
        <f t="shared" si="204"/>
        <v>1</v>
      </c>
      <c r="AJ125" s="269">
        <f>AI125+COUNTIF(AI$2:$AI125,AI125)-1</f>
        <v>124</v>
      </c>
      <c r="AK125" s="271" t="str">
        <f t="shared" si="127"/>
        <v>Lithuania</v>
      </c>
      <c r="AL125" s="71">
        <f t="shared" si="205"/>
        <v>0</v>
      </c>
      <c r="AM125" s="45">
        <f t="shared" si="128"/>
        <v>0</v>
      </c>
      <c r="AN125" s="45">
        <f t="shared" si="129"/>
        <v>0</v>
      </c>
      <c r="AO125" s="45">
        <f t="shared" si="130"/>
        <v>0</v>
      </c>
      <c r="AP125" s="45">
        <f t="shared" si="131"/>
        <v>0</v>
      </c>
      <c r="AQ125" s="45">
        <f t="shared" si="132"/>
        <v>0</v>
      </c>
      <c r="AR125" s="45">
        <f t="shared" si="133"/>
        <v>0</v>
      </c>
      <c r="AS125" s="45">
        <f t="shared" si="134"/>
        <v>0</v>
      </c>
      <c r="AT125" s="45">
        <f t="shared" si="135"/>
        <v>0</v>
      </c>
      <c r="AU125" s="45">
        <f t="shared" si="136"/>
        <v>0</v>
      </c>
      <c r="AV125" s="45">
        <f t="shared" si="137"/>
        <v>0</v>
      </c>
      <c r="AW125" s="45">
        <f t="shared" si="138"/>
        <v>0</v>
      </c>
      <c r="AX125" s="45">
        <f t="shared" si="139"/>
        <v>0</v>
      </c>
      <c r="AY125" s="45">
        <f t="shared" si="140"/>
        <v>0</v>
      </c>
      <c r="AZ125" s="45">
        <f t="shared" si="141"/>
        <v>0</v>
      </c>
      <c r="BA125" s="45">
        <f t="shared" si="142"/>
        <v>0</v>
      </c>
      <c r="BB125" s="45">
        <f t="shared" si="143"/>
        <v>0</v>
      </c>
      <c r="BC125" s="45">
        <f t="shared" si="144"/>
        <v>0</v>
      </c>
      <c r="BD125" s="45">
        <f t="shared" si="145"/>
        <v>0</v>
      </c>
      <c r="BE125" s="45">
        <f t="shared" si="146"/>
        <v>0</v>
      </c>
      <c r="BF125" s="45">
        <f t="shared" si="147"/>
        <v>0</v>
      </c>
      <c r="BG125" s="45">
        <f t="shared" si="148"/>
        <v>0</v>
      </c>
      <c r="BH125" s="45">
        <f t="shared" si="149"/>
        <v>0</v>
      </c>
      <c r="BI125" s="45">
        <f t="shared" si="150"/>
        <v>0</v>
      </c>
      <c r="BJ125" s="45">
        <f t="shared" si="151"/>
        <v>0</v>
      </c>
      <c r="BK125" s="45"/>
      <c r="CN125" s="274">
        <f t="shared" si="207"/>
        <v>0</v>
      </c>
      <c r="CO125" s="274">
        <v>124</v>
      </c>
      <c r="CP125" s="269">
        <f t="shared" si="208"/>
        <v>1</v>
      </c>
      <c r="CQ125" s="269">
        <f>CP125+COUNTIF($CP$2:CP125,CP125)-1</f>
        <v>124</v>
      </c>
      <c r="CR125" s="271" t="str">
        <f t="shared" si="176"/>
        <v>Lithuania</v>
      </c>
      <c r="CS125" s="71">
        <f t="shared" si="209"/>
        <v>0</v>
      </c>
      <c r="CT125" s="45">
        <f t="shared" si="177"/>
        <v>0</v>
      </c>
      <c r="CU125" s="45">
        <f t="shared" si="178"/>
        <v>0</v>
      </c>
      <c r="CV125" s="45">
        <f t="shared" si="179"/>
        <v>0</v>
      </c>
      <c r="CW125" s="45">
        <f t="shared" si="180"/>
        <v>0</v>
      </c>
      <c r="CX125" s="45">
        <f t="shared" si="181"/>
        <v>0</v>
      </c>
      <c r="CY125" s="45">
        <f t="shared" si="182"/>
        <v>0</v>
      </c>
      <c r="CZ125" s="45">
        <f t="shared" si="183"/>
        <v>0</v>
      </c>
      <c r="DA125" s="45">
        <f t="shared" si="184"/>
        <v>0</v>
      </c>
      <c r="DB125" s="45">
        <f t="shared" si="185"/>
        <v>0</v>
      </c>
      <c r="DC125" s="45">
        <f t="shared" si="186"/>
        <v>0</v>
      </c>
      <c r="DD125" s="45">
        <f t="shared" si="187"/>
        <v>0</v>
      </c>
      <c r="DE125" s="45">
        <f t="shared" si="188"/>
        <v>0</v>
      </c>
      <c r="DF125" s="45">
        <f t="shared" si="189"/>
        <v>0</v>
      </c>
      <c r="DG125" s="45">
        <f t="shared" si="190"/>
        <v>0</v>
      </c>
      <c r="DH125" s="45">
        <f t="shared" si="191"/>
        <v>0</v>
      </c>
      <c r="DI125" s="45">
        <f t="shared" si="192"/>
        <v>0</v>
      </c>
      <c r="DJ125" s="45">
        <f t="shared" si="193"/>
        <v>0</v>
      </c>
      <c r="DK125" s="45">
        <f t="shared" si="194"/>
        <v>0</v>
      </c>
      <c r="DL125" s="45">
        <f t="shared" si="195"/>
        <v>0</v>
      </c>
      <c r="DM125" s="45">
        <f t="shared" si="196"/>
        <v>0</v>
      </c>
      <c r="DN125" s="45">
        <f t="shared" si="197"/>
        <v>0</v>
      </c>
      <c r="DO125" s="45">
        <f t="shared" si="198"/>
        <v>0</v>
      </c>
      <c r="DP125" s="45">
        <f t="shared" si="199"/>
        <v>0</v>
      </c>
      <c r="DQ125" s="45">
        <f t="shared" si="200"/>
        <v>0</v>
      </c>
    </row>
    <row r="126" spans="1:121">
      <c r="A126" s="269">
        <v>125</v>
      </c>
      <c r="B126" s="400">
        <f t="shared" si="201"/>
        <v>1</v>
      </c>
      <c r="C126" s="401">
        <f>B126+COUNTIF(B$2:$B126,B126)-1</f>
        <v>125</v>
      </c>
      <c r="D126" s="402" t="str">
        <f>Tables!AI126</f>
        <v>Luxembourg</v>
      </c>
      <c r="E126" s="403">
        <f t="shared" si="202"/>
        <v>0</v>
      </c>
      <c r="F126" s="47">
        <f>SUMIFS('Portfolio Allocation'!C$10:C$109,'Portfolio Allocation'!$A$10:$A$109,'Graph Tables'!$D126)</f>
        <v>0</v>
      </c>
      <c r="G126" s="47">
        <f>SUMIFS('Portfolio Allocation'!D$10:D$109,'Portfolio Allocation'!$A$10:$A$109,'Graph Tables'!$D126)</f>
        <v>0</v>
      </c>
      <c r="H126" s="47">
        <f>SUMIFS('Portfolio Allocation'!E$10:E$109,'Portfolio Allocation'!$A$10:$A$109,'Graph Tables'!$D126)</f>
        <v>0</v>
      </c>
      <c r="I126" s="47">
        <f>SUMIFS('Portfolio Allocation'!F$10:F$109,'Portfolio Allocation'!$A$10:$A$109,'Graph Tables'!$D126)</f>
        <v>0</v>
      </c>
      <c r="J126" s="47">
        <f>SUMIFS('Portfolio Allocation'!G$10:G$109,'Portfolio Allocation'!$A$10:$A$109,'Graph Tables'!$D126)</f>
        <v>0</v>
      </c>
      <c r="K126" s="47">
        <f>SUMIFS('Portfolio Allocation'!H$10:H$109,'Portfolio Allocation'!$A$10:$A$109,'Graph Tables'!$D126)</f>
        <v>0</v>
      </c>
      <c r="L126" s="47">
        <f>SUMIFS('Portfolio Allocation'!I$10:I$109,'Portfolio Allocation'!$A$10:$A$109,'Graph Tables'!$D126)</f>
        <v>0</v>
      </c>
      <c r="M126" s="47">
        <f>SUMIFS('Portfolio Allocation'!J$10:J$109,'Portfolio Allocation'!$A$10:$A$109,'Graph Tables'!$D126)</f>
        <v>0</v>
      </c>
      <c r="N126" s="47">
        <f>SUMIFS('Portfolio Allocation'!K$10:K$109,'Portfolio Allocation'!$A$10:$A$109,'Graph Tables'!$D126)</f>
        <v>0</v>
      </c>
      <c r="O126" s="47">
        <f>SUMIFS('Portfolio Allocation'!L$10:L$109,'Portfolio Allocation'!$A$10:$A$109,'Graph Tables'!$D126)</f>
        <v>0</v>
      </c>
      <c r="P126" s="47">
        <f>SUMIFS('Portfolio Allocation'!M$10:M$109,'Portfolio Allocation'!$A$10:$A$109,'Graph Tables'!$D126)</f>
        <v>0</v>
      </c>
      <c r="Q126" s="47">
        <f>SUMIFS('Portfolio Allocation'!N$10:N$109,'Portfolio Allocation'!$A$10:$A$109,'Graph Tables'!$D126)</f>
        <v>0</v>
      </c>
      <c r="R126" s="47">
        <f>SUMIFS('Portfolio Allocation'!O$10:O$109,'Portfolio Allocation'!$A$10:$A$109,'Graph Tables'!$D126)</f>
        <v>0</v>
      </c>
      <c r="S126" s="47">
        <f>SUMIFS('Portfolio Allocation'!P$10:P$109,'Portfolio Allocation'!$A$10:$A$109,'Graph Tables'!$D126)</f>
        <v>0</v>
      </c>
      <c r="T126" s="47">
        <f>SUMIFS('Portfolio Allocation'!Q$10:Q$109,'Portfolio Allocation'!$A$10:$A$109,'Graph Tables'!$D126)</f>
        <v>0</v>
      </c>
      <c r="U126" s="47">
        <f>SUMIFS('Portfolio Allocation'!R$10:R$109,'Portfolio Allocation'!$A$10:$A$109,'Graph Tables'!$D126)</f>
        <v>0</v>
      </c>
      <c r="V126" s="47">
        <f>SUMIFS('Portfolio Allocation'!S$10:S$109,'Portfolio Allocation'!$A$10:$A$109,'Graph Tables'!$D126)</f>
        <v>0</v>
      </c>
      <c r="W126" s="47">
        <f>SUMIFS('Portfolio Allocation'!T$10:T$109,'Portfolio Allocation'!$A$10:$A$109,'Graph Tables'!$D126)</f>
        <v>0</v>
      </c>
      <c r="X126" s="47">
        <f>SUMIFS('Portfolio Allocation'!U$10:U$109,'Portfolio Allocation'!$A$10:$A$109,'Graph Tables'!$D126)</f>
        <v>0</v>
      </c>
      <c r="Y126" s="47">
        <f>SUMIFS('Portfolio Allocation'!V$10:V$109,'Portfolio Allocation'!$A$10:$A$109,'Graph Tables'!$D126)</f>
        <v>0</v>
      </c>
      <c r="Z126" s="47">
        <f>SUMIFS('Portfolio Allocation'!W$10:W$109,'Portfolio Allocation'!$A$10:$A$109,'Graph Tables'!$D126)</f>
        <v>0</v>
      </c>
      <c r="AA126" s="47">
        <f>SUMIFS('Portfolio Allocation'!X$10:X$109,'Portfolio Allocation'!$A$10:$A$109,'Graph Tables'!$D126)</f>
        <v>0</v>
      </c>
      <c r="AB126" s="47">
        <f>SUMIFS('Portfolio Allocation'!Y$10:Y$109,'Portfolio Allocation'!$A$10:$A$109,'Graph Tables'!$D126)</f>
        <v>0</v>
      </c>
      <c r="AC126" s="47">
        <f>SUMIFS('Portfolio Allocation'!Z$10:Z$109,'Portfolio Allocation'!$A$10:$A$109,'Graph Tables'!$D126)</f>
        <v>0</v>
      </c>
      <c r="AD126" s="47"/>
      <c r="AH126" s="47"/>
      <c r="AI126" s="269">
        <f t="shared" si="204"/>
        <v>1</v>
      </c>
      <c r="AJ126" s="269">
        <f>AI126+COUNTIF(AI$2:$AI126,AI126)-1</f>
        <v>125</v>
      </c>
      <c r="AK126" s="271" t="str">
        <f t="shared" si="127"/>
        <v>Luxembourg</v>
      </c>
      <c r="AL126" s="71">
        <f t="shared" si="205"/>
        <v>0</v>
      </c>
      <c r="AM126" s="45">
        <f t="shared" si="128"/>
        <v>0</v>
      </c>
      <c r="AN126" s="45">
        <f t="shared" si="129"/>
        <v>0</v>
      </c>
      <c r="AO126" s="45">
        <f t="shared" si="130"/>
        <v>0</v>
      </c>
      <c r="AP126" s="45">
        <f t="shared" si="131"/>
        <v>0</v>
      </c>
      <c r="AQ126" s="45">
        <f t="shared" si="132"/>
        <v>0</v>
      </c>
      <c r="AR126" s="45">
        <f t="shared" si="133"/>
        <v>0</v>
      </c>
      <c r="AS126" s="45">
        <f t="shared" si="134"/>
        <v>0</v>
      </c>
      <c r="AT126" s="45">
        <f t="shared" si="135"/>
        <v>0</v>
      </c>
      <c r="AU126" s="45">
        <f t="shared" si="136"/>
        <v>0</v>
      </c>
      <c r="AV126" s="45">
        <f t="shared" si="137"/>
        <v>0</v>
      </c>
      <c r="AW126" s="45">
        <f t="shared" si="138"/>
        <v>0</v>
      </c>
      <c r="AX126" s="45">
        <f t="shared" si="139"/>
        <v>0</v>
      </c>
      <c r="AY126" s="45">
        <f t="shared" si="140"/>
        <v>0</v>
      </c>
      <c r="AZ126" s="45">
        <f t="shared" si="141"/>
        <v>0</v>
      </c>
      <c r="BA126" s="45">
        <f t="shared" si="142"/>
        <v>0</v>
      </c>
      <c r="BB126" s="45">
        <f t="shared" si="143"/>
        <v>0</v>
      </c>
      <c r="BC126" s="45">
        <f t="shared" si="144"/>
        <v>0</v>
      </c>
      <c r="BD126" s="45">
        <f t="shared" si="145"/>
        <v>0</v>
      </c>
      <c r="BE126" s="45">
        <f t="shared" si="146"/>
        <v>0</v>
      </c>
      <c r="BF126" s="45">
        <f t="shared" si="147"/>
        <v>0</v>
      </c>
      <c r="BG126" s="45">
        <f t="shared" si="148"/>
        <v>0</v>
      </c>
      <c r="BH126" s="45">
        <f t="shared" si="149"/>
        <v>0</v>
      </c>
      <c r="BI126" s="45">
        <f t="shared" si="150"/>
        <v>0</v>
      </c>
      <c r="BJ126" s="45">
        <f t="shared" si="151"/>
        <v>0</v>
      </c>
      <c r="BK126" s="45"/>
      <c r="CN126" s="274">
        <f t="shared" si="207"/>
        <v>0</v>
      </c>
      <c r="CO126" s="274">
        <v>125</v>
      </c>
      <c r="CP126" s="269">
        <f t="shared" si="208"/>
        <v>1</v>
      </c>
      <c r="CQ126" s="269">
        <f>CP126+COUNTIF($CP$2:CP126,CP126)-1</f>
        <v>125</v>
      </c>
      <c r="CR126" s="271" t="str">
        <f t="shared" si="176"/>
        <v>Luxembourg</v>
      </c>
      <c r="CS126" s="71">
        <f t="shared" si="209"/>
        <v>0</v>
      </c>
      <c r="CT126" s="45">
        <f t="shared" si="177"/>
        <v>0</v>
      </c>
      <c r="CU126" s="45">
        <f t="shared" si="178"/>
        <v>0</v>
      </c>
      <c r="CV126" s="45">
        <f t="shared" si="179"/>
        <v>0</v>
      </c>
      <c r="CW126" s="45">
        <f t="shared" si="180"/>
        <v>0</v>
      </c>
      <c r="CX126" s="45">
        <f t="shared" si="181"/>
        <v>0</v>
      </c>
      <c r="CY126" s="45">
        <f t="shared" si="182"/>
        <v>0</v>
      </c>
      <c r="CZ126" s="45">
        <f t="shared" si="183"/>
        <v>0</v>
      </c>
      <c r="DA126" s="45">
        <f t="shared" si="184"/>
        <v>0</v>
      </c>
      <c r="DB126" s="45">
        <f t="shared" si="185"/>
        <v>0</v>
      </c>
      <c r="DC126" s="45">
        <f t="shared" si="186"/>
        <v>0</v>
      </c>
      <c r="DD126" s="45">
        <f t="shared" si="187"/>
        <v>0</v>
      </c>
      <c r="DE126" s="45">
        <f t="shared" si="188"/>
        <v>0</v>
      </c>
      <c r="DF126" s="45">
        <f t="shared" si="189"/>
        <v>0</v>
      </c>
      <c r="DG126" s="45">
        <f t="shared" si="190"/>
        <v>0</v>
      </c>
      <c r="DH126" s="45">
        <f t="shared" si="191"/>
        <v>0</v>
      </c>
      <c r="DI126" s="45">
        <f t="shared" si="192"/>
        <v>0</v>
      </c>
      <c r="DJ126" s="45">
        <f t="shared" si="193"/>
        <v>0</v>
      </c>
      <c r="DK126" s="45">
        <f t="shared" si="194"/>
        <v>0</v>
      </c>
      <c r="DL126" s="45">
        <f t="shared" si="195"/>
        <v>0</v>
      </c>
      <c r="DM126" s="45">
        <f t="shared" si="196"/>
        <v>0</v>
      </c>
      <c r="DN126" s="45">
        <f t="shared" si="197"/>
        <v>0</v>
      </c>
      <c r="DO126" s="45">
        <f t="shared" si="198"/>
        <v>0</v>
      </c>
      <c r="DP126" s="45">
        <f t="shared" si="199"/>
        <v>0</v>
      </c>
      <c r="DQ126" s="45">
        <f t="shared" si="200"/>
        <v>0</v>
      </c>
    </row>
    <row r="127" spans="1:121">
      <c r="A127" s="269">
        <v>126</v>
      </c>
      <c r="B127" s="400">
        <f t="shared" si="201"/>
        <v>1</v>
      </c>
      <c r="C127" s="401">
        <f>B127+COUNTIF(B$2:$B127,B127)-1</f>
        <v>126</v>
      </c>
      <c r="D127" s="402" t="str">
        <f>Tables!AI127</f>
        <v>Macau</v>
      </c>
      <c r="E127" s="403">
        <f t="shared" si="202"/>
        <v>0</v>
      </c>
      <c r="F127" s="47">
        <f>SUMIFS('Portfolio Allocation'!C$10:C$109,'Portfolio Allocation'!$A$10:$A$109,'Graph Tables'!$D127)</f>
        <v>0</v>
      </c>
      <c r="G127" s="47">
        <f>SUMIFS('Portfolio Allocation'!D$10:D$109,'Portfolio Allocation'!$A$10:$A$109,'Graph Tables'!$D127)</f>
        <v>0</v>
      </c>
      <c r="H127" s="47">
        <f>SUMIFS('Portfolio Allocation'!E$10:E$109,'Portfolio Allocation'!$A$10:$A$109,'Graph Tables'!$D127)</f>
        <v>0</v>
      </c>
      <c r="I127" s="47">
        <f>SUMIFS('Portfolio Allocation'!F$10:F$109,'Portfolio Allocation'!$A$10:$A$109,'Graph Tables'!$D127)</f>
        <v>0</v>
      </c>
      <c r="J127" s="47">
        <f>SUMIFS('Portfolio Allocation'!G$10:G$109,'Portfolio Allocation'!$A$10:$A$109,'Graph Tables'!$D127)</f>
        <v>0</v>
      </c>
      <c r="K127" s="47">
        <f>SUMIFS('Portfolio Allocation'!H$10:H$109,'Portfolio Allocation'!$A$10:$A$109,'Graph Tables'!$D127)</f>
        <v>0</v>
      </c>
      <c r="L127" s="47">
        <f>SUMIFS('Portfolio Allocation'!I$10:I$109,'Portfolio Allocation'!$A$10:$A$109,'Graph Tables'!$D127)</f>
        <v>0</v>
      </c>
      <c r="M127" s="47">
        <f>SUMIFS('Portfolio Allocation'!J$10:J$109,'Portfolio Allocation'!$A$10:$A$109,'Graph Tables'!$D127)</f>
        <v>0</v>
      </c>
      <c r="N127" s="47">
        <f>SUMIFS('Portfolio Allocation'!K$10:K$109,'Portfolio Allocation'!$A$10:$A$109,'Graph Tables'!$D127)</f>
        <v>0</v>
      </c>
      <c r="O127" s="47">
        <f>SUMIFS('Portfolio Allocation'!L$10:L$109,'Portfolio Allocation'!$A$10:$A$109,'Graph Tables'!$D127)</f>
        <v>0</v>
      </c>
      <c r="P127" s="47">
        <f>SUMIFS('Portfolio Allocation'!M$10:M$109,'Portfolio Allocation'!$A$10:$A$109,'Graph Tables'!$D127)</f>
        <v>0</v>
      </c>
      <c r="Q127" s="47">
        <f>SUMIFS('Portfolio Allocation'!N$10:N$109,'Portfolio Allocation'!$A$10:$A$109,'Graph Tables'!$D127)</f>
        <v>0</v>
      </c>
      <c r="R127" s="47">
        <f>SUMIFS('Portfolio Allocation'!O$10:O$109,'Portfolio Allocation'!$A$10:$A$109,'Graph Tables'!$D127)</f>
        <v>0</v>
      </c>
      <c r="S127" s="47">
        <f>SUMIFS('Portfolio Allocation'!P$10:P$109,'Portfolio Allocation'!$A$10:$A$109,'Graph Tables'!$D127)</f>
        <v>0</v>
      </c>
      <c r="T127" s="47">
        <f>SUMIFS('Portfolio Allocation'!Q$10:Q$109,'Portfolio Allocation'!$A$10:$A$109,'Graph Tables'!$D127)</f>
        <v>0</v>
      </c>
      <c r="U127" s="47">
        <f>SUMIFS('Portfolio Allocation'!R$10:R$109,'Portfolio Allocation'!$A$10:$A$109,'Graph Tables'!$D127)</f>
        <v>0</v>
      </c>
      <c r="V127" s="47">
        <f>SUMIFS('Portfolio Allocation'!S$10:S$109,'Portfolio Allocation'!$A$10:$A$109,'Graph Tables'!$D127)</f>
        <v>0</v>
      </c>
      <c r="W127" s="47">
        <f>SUMIFS('Portfolio Allocation'!T$10:T$109,'Portfolio Allocation'!$A$10:$A$109,'Graph Tables'!$D127)</f>
        <v>0</v>
      </c>
      <c r="X127" s="47">
        <f>SUMIFS('Portfolio Allocation'!U$10:U$109,'Portfolio Allocation'!$A$10:$A$109,'Graph Tables'!$D127)</f>
        <v>0</v>
      </c>
      <c r="Y127" s="47">
        <f>SUMIFS('Portfolio Allocation'!V$10:V$109,'Portfolio Allocation'!$A$10:$A$109,'Graph Tables'!$D127)</f>
        <v>0</v>
      </c>
      <c r="Z127" s="47">
        <f>SUMIFS('Portfolio Allocation'!W$10:W$109,'Portfolio Allocation'!$A$10:$A$109,'Graph Tables'!$D127)</f>
        <v>0</v>
      </c>
      <c r="AA127" s="47">
        <f>SUMIFS('Portfolio Allocation'!X$10:X$109,'Portfolio Allocation'!$A$10:$A$109,'Graph Tables'!$D127)</f>
        <v>0</v>
      </c>
      <c r="AB127" s="47">
        <f>SUMIFS('Portfolio Allocation'!Y$10:Y$109,'Portfolio Allocation'!$A$10:$A$109,'Graph Tables'!$D127)</f>
        <v>0</v>
      </c>
      <c r="AC127" s="47">
        <f>SUMIFS('Portfolio Allocation'!Z$10:Z$109,'Portfolio Allocation'!$A$10:$A$109,'Graph Tables'!$D127)</f>
        <v>0</v>
      </c>
      <c r="AD127" s="47"/>
      <c r="AH127" s="47"/>
      <c r="AI127" s="269">
        <f t="shared" si="204"/>
        <v>1</v>
      </c>
      <c r="AJ127" s="269">
        <f>AI127+COUNTIF(AI$2:$AI127,AI127)-1</f>
        <v>126</v>
      </c>
      <c r="AK127" s="271" t="str">
        <f t="shared" si="127"/>
        <v>Macau</v>
      </c>
      <c r="AL127" s="71">
        <f t="shared" si="205"/>
        <v>0</v>
      </c>
      <c r="AM127" s="45">
        <f t="shared" si="128"/>
        <v>0</v>
      </c>
      <c r="AN127" s="45">
        <f t="shared" si="129"/>
        <v>0</v>
      </c>
      <c r="AO127" s="45">
        <f t="shared" si="130"/>
        <v>0</v>
      </c>
      <c r="AP127" s="45">
        <f t="shared" si="131"/>
        <v>0</v>
      </c>
      <c r="AQ127" s="45">
        <f t="shared" si="132"/>
        <v>0</v>
      </c>
      <c r="AR127" s="45">
        <f t="shared" si="133"/>
        <v>0</v>
      </c>
      <c r="AS127" s="45">
        <f t="shared" si="134"/>
        <v>0</v>
      </c>
      <c r="AT127" s="45">
        <f t="shared" si="135"/>
        <v>0</v>
      </c>
      <c r="AU127" s="45">
        <f t="shared" si="136"/>
        <v>0</v>
      </c>
      <c r="AV127" s="45">
        <f t="shared" si="137"/>
        <v>0</v>
      </c>
      <c r="AW127" s="45">
        <f t="shared" si="138"/>
        <v>0</v>
      </c>
      <c r="AX127" s="45">
        <f t="shared" si="139"/>
        <v>0</v>
      </c>
      <c r="AY127" s="45">
        <f t="shared" si="140"/>
        <v>0</v>
      </c>
      <c r="AZ127" s="45">
        <f t="shared" si="141"/>
        <v>0</v>
      </c>
      <c r="BA127" s="45">
        <f t="shared" si="142"/>
        <v>0</v>
      </c>
      <c r="BB127" s="45">
        <f t="shared" si="143"/>
        <v>0</v>
      </c>
      <c r="BC127" s="45">
        <f t="shared" si="144"/>
        <v>0</v>
      </c>
      <c r="BD127" s="45">
        <f t="shared" si="145"/>
        <v>0</v>
      </c>
      <c r="BE127" s="45">
        <f t="shared" si="146"/>
        <v>0</v>
      </c>
      <c r="BF127" s="45">
        <f t="shared" si="147"/>
        <v>0</v>
      </c>
      <c r="BG127" s="45">
        <f t="shared" si="148"/>
        <v>0</v>
      </c>
      <c r="BH127" s="45">
        <f t="shared" si="149"/>
        <v>0</v>
      </c>
      <c r="BI127" s="45">
        <f t="shared" si="150"/>
        <v>0</v>
      </c>
      <c r="BJ127" s="45">
        <f t="shared" si="151"/>
        <v>0</v>
      </c>
      <c r="BK127" s="45"/>
      <c r="CN127" s="274">
        <f t="shared" si="207"/>
        <v>0</v>
      </c>
      <c r="CO127" s="274">
        <v>126</v>
      </c>
      <c r="CP127" s="269">
        <f t="shared" si="208"/>
        <v>1</v>
      </c>
      <c r="CQ127" s="269">
        <f>CP127+COUNTIF($CP$2:CP127,CP127)-1</f>
        <v>126</v>
      </c>
      <c r="CR127" s="271" t="str">
        <f t="shared" si="176"/>
        <v>Macau</v>
      </c>
      <c r="CS127" s="71">
        <f t="shared" si="209"/>
        <v>0</v>
      </c>
      <c r="CT127" s="45">
        <f t="shared" si="177"/>
        <v>0</v>
      </c>
      <c r="CU127" s="45">
        <f t="shared" si="178"/>
        <v>0</v>
      </c>
      <c r="CV127" s="45">
        <f t="shared" si="179"/>
        <v>0</v>
      </c>
      <c r="CW127" s="45">
        <f t="shared" si="180"/>
        <v>0</v>
      </c>
      <c r="CX127" s="45">
        <f t="shared" si="181"/>
        <v>0</v>
      </c>
      <c r="CY127" s="45">
        <f t="shared" si="182"/>
        <v>0</v>
      </c>
      <c r="CZ127" s="45">
        <f t="shared" si="183"/>
        <v>0</v>
      </c>
      <c r="DA127" s="45">
        <f t="shared" si="184"/>
        <v>0</v>
      </c>
      <c r="DB127" s="45">
        <f t="shared" si="185"/>
        <v>0</v>
      </c>
      <c r="DC127" s="45">
        <f t="shared" si="186"/>
        <v>0</v>
      </c>
      <c r="DD127" s="45">
        <f t="shared" si="187"/>
        <v>0</v>
      </c>
      <c r="DE127" s="45">
        <f t="shared" si="188"/>
        <v>0</v>
      </c>
      <c r="DF127" s="45">
        <f t="shared" si="189"/>
        <v>0</v>
      </c>
      <c r="DG127" s="45">
        <f t="shared" si="190"/>
        <v>0</v>
      </c>
      <c r="DH127" s="45">
        <f t="shared" si="191"/>
        <v>0</v>
      </c>
      <c r="DI127" s="45">
        <f t="shared" si="192"/>
        <v>0</v>
      </c>
      <c r="DJ127" s="45">
        <f t="shared" si="193"/>
        <v>0</v>
      </c>
      <c r="DK127" s="45">
        <f t="shared" si="194"/>
        <v>0</v>
      </c>
      <c r="DL127" s="45">
        <f t="shared" si="195"/>
        <v>0</v>
      </c>
      <c r="DM127" s="45">
        <f t="shared" si="196"/>
        <v>0</v>
      </c>
      <c r="DN127" s="45">
        <f t="shared" si="197"/>
        <v>0</v>
      </c>
      <c r="DO127" s="45">
        <f t="shared" si="198"/>
        <v>0</v>
      </c>
      <c r="DP127" s="45">
        <f t="shared" si="199"/>
        <v>0</v>
      </c>
      <c r="DQ127" s="45">
        <f t="shared" si="200"/>
        <v>0</v>
      </c>
    </row>
    <row r="128" spans="1:121">
      <c r="A128" s="269">
        <v>127</v>
      </c>
      <c r="B128" s="400">
        <f t="shared" si="201"/>
        <v>1</v>
      </c>
      <c r="C128" s="401">
        <f>B128+COUNTIF(B$2:$B128,B128)-1</f>
        <v>127</v>
      </c>
      <c r="D128" s="402" t="str">
        <f>Tables!AI128</f>
        <v>Macedonia</v>
      </c>
      <c r="E128" s="403">
        <f t="shared" si="202"/>
        <v>0</v>
      </c>
      <c r="F128" s="47">
        <f>SUMIFS('Portfolio Allocation'!C$10:C$109,'Portfolio Allocation'!$A$10:$A$109,'Graph Tables'!$D128)</f>
        <v>0</v>
      </c>
      <c r="G128" s="47">
        <f>SUMIFS('Portfolio Allocation'!D$10:D$109,'Portfolio Allocation'!$A$10:$A$109,'Graph Tables'!$D128)</f>
        <v>0</v>
      </c>
      <c r="H128" s="47">
        <f>SUMIFS('Portfolio Allocation'!E$10:E$109,'Portfolio Allocation'!$A$10:$A$109,'Graph Tables'!$D128)</f>
        <v>0</v>
      </c>
      <c r="I128" s="47">
        <f>SUMIFS('Portfolio Allocation'!F$10:F$109,'Portfolio Allocation'!$A$10:$A$109,'Graph Tables'!$D128)</f>
        <v>0</v>
      </c>
      <c r="J128" s="47">
        <f>SUMIFS('Portfolio Allocation'!G$10:G$109,'Portfolio Allocation'!$A$10:$A$109,'Graph Tables'!$D128)</f>
        <v>0</v>
      </c>
      <c r="K128" s="47">
        <f>SUMIFS('Portfolio Allocation'!H$10:H$109,'Portfolio Allocation'!$A$10:$A$109,'Graph Tables'!$D128)</f>
        <v>0</v>
      </c>
      <c r="L128" s="47">
        <f>SUMIFS('Portfolio Allocation'!I$10:I$109,'Portfolio Allocation'!$A$10:$A$109,'Graph Tables'!$D128)</f>
        <v>0</v>
      </c>
      <c r="M128" s="47">
        <f>SUMIFS('Portfolio Allocation'!J$10:J$109,'Portfolio Allocation'!$A$10:$A$109,'Graph Tables'!$D128)</f>
        <v>0</v>
      </c>
      <c r="N128" s="47">
        <f>SUMIFS('Portfolio Allocation'!K$10:K$109,'Portfolio Allocation'!$A$10:$A$109,'Graph Tables'!$D128)</f>
        <v>0</v>
      </c>
      <c r="O128" s="47">
        <f>SUMIFS('Portfolio Allocation'!L$10:L$109,'Portfolio Allocation'!$A$10:$A$109,'Graph Tables'!$D128)</f>
        <v>0</v>
      </c>
      <c r="P128" s="47">
        <f>SUMIFS('Portfolio Allocation'!M$10:M$109,'Portfolio Allocation'!$A$10:$A$109,'Graph Tables'!$D128)</f>
        <v>0</v>
      </c>
      <c r="Q128" s="47">
        <f>SUMIFS('Portfolio Allocation'!N$10:N$109,'Portfolio Allocation'!$A$10:$A$109,'Graph Tables'!$D128)</f>
        <v>0</v>
      </c>
      <c r="R128" s="47">
        <f>SUMIFS('Portfolio Allocation'!O$10:O$109,'Portfolio Allocation'!$A$10:$A$109,'Graph Tables'!$D128)</f>
        <v>0</v>
      </c>
      <c r="S128" s="47">
        <f>SUMIFS('Portfolio Allocation'!P$10:P$109,'Portfolio Allocation'!$A$10:$A$109,'Graph Tables'!$D128)</f>
        <v>0</v>
      </c>
      <c r="T128" s="47">
        <f>SUMIFS('Portfolio Allocation'!Q$10:Q$109,'Portfolio Allocation'!$A$10:$A$109,'Graph Tables'!$D128)</f>
        <v>0</v>
      </c>
      <c r="U128" s="47">
        <f>SUMIFS('Portfolio Allocation'!R$10:R$109,'Portfolio Allocation'!$A$10:$A$109,'Graph Tables'!$D128)</f>
        <v>0</v>
      </c>
      <c r="V128" s="47">
        <f>SUMIFS('Portfolio Allocation'!S$10:S$109,'Portfolio Allocation'!$A$10:$A$109,'Graph Tables'!$D128)</f>
        <v>0</v>
      </c>
      <c r="W128" s="47">
        <f>SUMIFS('Portfolio Allocation'!T$10:T$109,'Portfolio Allocation'!$A$10:$A$109,'Graph Tables'!$D128)</f>
        <v>0</v>
      </c>
      <c r="X128" s="47">
        <f>SUMIFS('Portfolio Allocation'!U$10:U$109,'Portfolio Allocation'!$A$10:$A$109,'Graph Tables'!$D128)</f>
        <v>0</v>
      </c>
      <c r="Y128" s="47">
        <f>SUMIFS('Portfolio Allocation'!V$10:V$109,'Portfolio Allocation'!$A$10:$A$109,'Graph Tables'!$D128)</f>
        <v>0</v>
      </c>
      <c r="Z128" s="47">
        <f>SUMIFS('Portfolio Allocation'!W$10:W$109,'Portfolio Allocation'!$A$10:$A$109,'Graph Tables'!$D128)</f>
        <v>0</v>
      </c>
      <c r="AA128" s="47">
        <f>SUMIFS('Portfolio Allocation'!X$10:X$109,'Portfolio Allocation'!$A$10:$A$109,'Graph Tables'!$D128)</f>
        <v>0</v>
      </c>
      <c r="AB128" s="47">
        <f>SUMIFS('Portfolio Allocation'!Y$10:Y$109,'Portfolio Allocation'!$A$10:$A$109,'Graph Tables'!$D128)</f>
        <v>0</v>
      </c>
      <c r="AC128" s="47">
        <f>SUMIFS('Portfolio Allocation'!Z$10:Z$109,'Portfolio Allocation'!$A$10:$A$109,'Graph Tables'!$D128)</f>
        <v>0</v>
      </c>
      <c r="AD128" s="47"/>
      <c r="AH128" s="47"/>
      <c r="AI128" s="269">
        <f t="shared" si="204"/>
        <v>1</v>
      </c>
      <c r="AJ128" s="269">
        <f>AI128+COUNTIF(AI$2:$AI128,AI128)-1</f>
        <v>127</v>
      </c>
      <c r="AK128" s="271" t="str">
        <f t="shared" si="127"/>
        <v>Macedonia</v>
      </c>
      <c r="AL128" s="71">
        <f t="shared" si="205"/>
        <v>0</v>
      </c>
      <c r="AM128" s="45">
        <f t="shared" si="128"/>
        <v>0</v>
      </c>
      <c r="AN128" s="45">
        <f t="shared" si="129"/>
        <v>0</v>
      </c>
      <c r="AO128" s="45">
        <f t="shared" si="130"/>
        <v>0</v>
      </c>
      <c r="AP128" s="45">
        <f t="shared" si="131"/>
        <v>0</v>
      </c>
      <c r="AQ128" s="45">
        <f t="shared" si="132"/>
        <v>0</v>
      </c>
      <c r="AR128" s="45">
        <f t="shared" si="133"/>
        <v>0</v>
      </c>
      <c r="AS128" s="45">
        <f t="shared" si="134"/>
        <v>0</v>
      </c>
      <c r="AT128" s="45">
        <f t="shared" si="135"/>
        <v>0</v>
      </c>
      <c r="AU128" s="45">
        <f t="shared" si="136"/>
        <v>0</v>
      </c>
      <c r="AV128" s="45">
        <f t="shared" si="137"/>
        <v>0</v>
      </c>
      <c r="AW128" s="45">
        <f t="shared" si="138"/>
        <v>0</v>
      </c>
      <c r="AX128" s="45">
        <f t="shared" si="139"/>
        <v>0</v>
      </c>
      <c r="AY128" s="45">
        <f t="shared" si="140"/>
        <v>0</v>
      </c>
      <c r="AZ128" s="45">
        <f t="shared" si="141"/>
        <v>0</v>
      </c>
      <c r="BA128" s="45">
        <f t="shared" si="142"/>
        <v>0</v>
      </c>
      <c r="BB128" s="45">
        <f t="shared" si="143"/>
        <v>0</v>
      </c>
      <c r="BC128" s="45">
        <f t="shared" si="144"/>
        <v>0</v>
      </c>
      <c r="BD128" s="45">
        <f t="shared" si="145"/>
        <v>0</v>
      </c>
      <c r="BE128" s="45">
        <f t="shared" si="146"/>
        <v>0</v>
      </c>
      <c r="BF128" s="45">
        <f t="shared" si="147"/>
        <v>0</v>
      </c>
      <c r="BG128" s="45">
        <f t="shared" si="148"/>
        <v>0</v>
      </c>
      <c r="BH128" s="45">
        <f t="shared" si="149"/>
        <v>0</v>
      </c>
      <c r="BI128" s="45">
        <f t="shared" si="150"/>
        <v>0</v>
      </c>
      <c r="BJ128" s="45">
        <f t="shared" si="151"/>
        <v>0</v>
      </c>
      <c r="BK128" s="45"/>
      <c r="CN128" s="274">
        <f t="shared" si="207"/>
        <v>0</v>
      </c>
      <c r="CO128" s="274">
        <v>127</v>
      </c>
      <c r="CP128" s="269">
        <f t="shared" si="208"/>
        <v>1</v>
      </c>
      <c r="CQ128" s="269">
        <f>CP128+COUNTIF($CP$2:CP128,CP128)-1</f>
        <v>127</v>
      </c>
      <c r="CR128" s="271" t="str">
        <f t="shared" si="176"/>
        <v>Macedonia</v>
      </c>
      <c r="CS128" s="71">
        <f t="shared" si="209"/>
        <v>0</v>
      </c>
      <c r="CT128" s="45">
        <f t="shared" si="177"/>
        <v>0</v>
      </c>
      <c r="CU128" s="45">
        <f t="shared" si="178"/>
        <v>0</v>
      </c>
      <c r="CV128" s="45">
        <f t="shared" si="179"/>
        <v>0</v>
      </c>
      <c r="CW128" s="45">
        <f t="shared" si="180"/>
        <v>0</v>
      </c>
      <c r="CX128" s="45">
        <f t="shared" si="181"/>
        <v>0</v>
      </c>
      <c r="CY128" s="45">
        <f t="shared" si="182"/>
        <v>0</v>
      </c>
      <c r="CZ128" s="45">
        <f t="shared" si="183"/>
        <v>0</v>
      </c>
      <c r="DA128" s="45">
        <f t="shared" si="184"/>
        <v>0</v>
      </c>
      <c r="DB128" s="45">
        <f t="shared" si="185"/>
        <v>0</v>
      </c>
      <c r="DC128" s="45">
        <f t="shared" si="186"/>
        <v>0</v>
      </c>
      <c r="DD128" s="45">
        <f t="shared" si="187"/>
        <v>0</v>
      </c>
      <c r="DE128" s="45">
        <f t="shared" si="188"/>
        <v>0</v>
      </c>
      <c r="DF128" s="45">
        <f t="shared" si="189"/>
        <v>0</v>
      </c>
      <c r="DG128" s="45">
        <f t="shared" si="190"/>
        <v>0</v>
      </c>
      <c r="DH128" s="45">
        <f t="shared" si="191"/>
        <v>0</v>
      </c>
      <c r="DI128" s="45">
        <f t="shared" si="192"/>
        <v>0</v>
      </c>
      <c r="DJ128" s="45">
        <f t="shared" si="193"/>
        <v>0</v>
      </c>
      <c r="DK128" s="45">
        <f t="shared" si="194"/>
        <v>0</v>
      </c>
      <c r="DL128" s="45">
        <f t="shared" si="195"/>
        <v>0</v>
      </c>
      <c r="DM128" s="45">
        <f t="shared" si="196"/>
        <v>0</v>
      </c>
      <c r="DN128" s="45">
        <f t="shared" si="197"/>
        <v>0</v>
      </c>
      <c r="DO128" s="45">
        <f t="shared" si="198"/>
        <v>0</v>
      </c>
      <c r="DP128" s="45">
        <f t="shared" si="199"/>
        <v>0</v>
      </c>
      <c r="DQ128" s="45">
        <f t="shared" si="200"/>
        <v>0</v>
      </c>
    </row>
    <row r="129" spans="1:121">
      <c r="A129" s="269">
        <v>128</v>
      </c>
      <c r="B129" s="400">
        <f t="shared" si="201"/>
        <v>1</v>
      </c>
      <c r="C129" s="401">
        <f>B129+COUNTIF(B$2:$B129,B129)-1</f>
        <v>128</v>
      </c>
      <c r="D129" s="402" t="str">
        <f>Tables!AI129</f>
        <v>Madagascar</v>
      </c>
      <c r="E129" s="403">
        <f t="shared" si="202"/>
        <v>0</v>
      </c>
      <c r="F129" s="47">
        <f>SUMIFS('Portfolio Allocation'!C$10:C$109,'Portfolio Allocation'!$A$10:$A$109,'Graph Tables'!$D129)</f>
        <v>0</v>
      </c>
      <c r="G129" s="47">
        <f>SUMIFS('Portfolio Allocation'!D$10:D$109,'Portfolio Allocation'!$A$10:$A$109,'Graph Tables'!$D129)</f>
        <v>0</v>
      </c>
      <c r="H129" s="47">
        <f>SUMIFS('Portfolio Allocation'!E$10:E$109,'Portfolio Allocation'!$A$10:$A$109,'Graph Tables'!$D129)</f>
        <v>0</v>
      </c>
      <c r="I129" s="47">
        <f>SUMIFS('Portfolio Allocation'!F$10:F$109,'Portfolio Allocation'!$A$10:$A$109,'Graph Tables'!$D129)</f>
        <v>0</v>
      </c>
      <c r="J129" s="47">
        <f>SUMIFS('Portfolio Allocation'!G$10:G$109,'Portfolio Allocation'!$A$10:$A$109,'Graph Tables'!$D129)</f>
        <v>0</v>
      </c>
      <c r="K129" s="47">
        <f>SUMIFS('Portfolio Allocation'!H$10:H$109,'Portfolio Allocation'!$A$10:$A$109,'Graph Tables'!$D129)</f>
        <v>0</v>
      </c>
      <c r="L129" s="47">
        <f>SUMIFS('Portfolio Allocation'!I$10:I$109,'Portfolio Allocation'!$A$10:$A$109,'Graph Tables'!$D129)</f>
        <v>0</v>
      </c>
      <c r="M129" s="47">
        <f>SUMIFS('Portfolio Allocation'!J$10:J$109,'Portfolio Allocation'!$A$10:$A$109,'Graph Tables'!$D129)</f>
        <v>0</v>
      </c>
      <c r="N129" s="47">
        <f>SUMIFS('Portfolio Allocation'!K$10:K$109,'Portfolio Allocation'!$A$10:$A$109,'Graph Tables'!$D129)</f>
        <v>0</v>
      </c>
      <c r="O129" s="47">
        <f>SUMIFS('Portfolio Allocation'!L$10:L$109,'Portfolio Allocation'!$A$10:$A$109,'Graph Tables'!$D129)</f>
        <v>0</v>
      </c>
      <c r="P129" s="47">
        <f>SUMIFS('Portfolio Allocation'!M$10:M$109,'Portfolio Allocation'!$A$10:$A$109,'Graph Tables'!$D129)</f>
        <v>0</v>
      </c>
      <c r="Q129" s="47">
        <f>SUMIFS('Portfolio Allocation'!N$10:N$109,'Portfolio Allocation'!$A$10:$A$109,'Graph Tables'!$D129)</f>
        <v>0</v>
      </c>
      <c r="R129" s="47">
        <f>SUMIFS('Portfolio Allocation'!O$10:O$109,'Portfolio Allocation'!$A$10:$A$109,'Graph Tables'!$D129)</f>
        <v>0</v>
      </c>
      <c r="S129" s="47">
        <f>SUMIFS('Portfolio Allocation'!P$10:P$109,'Portfolio Allocation'!$A$10:$A$109,'Graph Tables'!$D129)</f>
        <v>0</v>
      </c>
      <c r="T129" s="47">
        <f>SUMIFS('Portfolio Allocation'!Q$10:Q$109,'Portfolio Allocation'!$A$10:$A$109,'Graph Tables'!$D129)</f>
        <v>0</v>
      </c>
      <c r="U129" s="47">
        <f>SUMIFS('Portfolio Allocation'!R$10:R$109,'Portfolio Allocation'!$A$10:$A$109,'Graph Tables'!$D129)</f>
        <v>0</v>
      </c>
      <c r="V129" s="47">
        <f>SUMIFS('Portfolio Allocation'!S$10:S$109,'Portfolio Allocation'!$A$10:$A$109,'Graph Tables'!$D129)</f>
        <v>0</v>
      </c>
      <c r="W129" s="47">
        <f>SUMIFS('Portfolio Allocation'!T$10:T$109,'Portfolio Allocation'!$A$10:$A$109,'Graph Tables'!$D129)</f>
        <v>0</v>
      </c>
      <c r="X129" s="47">
        <f>SUMIFS('Portfolio Allocation'!U$10:U$109,'Portfolio Allocation'!$A$10:$A$109,'Graph Tables'!$D129)</f>
        <v>0</v>
      </c>
      <c r="Y129" s="47">
        <f>SUMIFS('Portfolio Allocation'!V$10:V$109,'Portfolio Allocation'!$A$10:$A$109,'Graph Tables'!$D129)</f>
        <v>0</v>
      </c>
      <c r="Z129" s="47">
        <f>SUMIFS('Portfolio Allocation'!W$10:W$109,'Portfolio Allocation'!$A$10:$A$109,'Graph Tables'!$D129)</f>
        <v>0</v>
      </c>
      <c r="AA129" s="47">
        <f>SUMIFS('Portfolio Allocation'!X$10:X$109,'Portfolio Allocation'!$A$10:$A$109,'Graph Tables'!$D129)</f>
        <v>0</v>
      </c>
      <c r="AB129" s="47">
        <f>SUMIFS('Portfolio Allocation'!Y$10:Y$109,'Portfolio Allocation'!$A$10:$A$109,'Graph Tables'!$D129)</f>
        <v>0</v>
      </c>
      <c r="AC129" s="47">
        <f>SUMIFS('Portfolio Allocation'!Z$10:Z$109,'Portfolio Allocation'!$A$10:$A$109,'Graph Tables'!$D129)</f>
        <v>0</v>
      </c>
      <c r="AD129" s="47"/>
      <c r="AH129" s="47"/>
      <c r="AI129" s="269">
        <f t="shared" si="204"/>
        <v>1</v>
      </c>
      <c r="AJ129" s="269">
        <f>AI129+COUNTIF(AI$2:$AI129,AI129)-1</f>
        <v>128</v>
      </c>
      <c r="AK129" s="271" t="str">
        <f t="shared" si="127"/>
        <v>Madagascar</v>
      </c>
      <c r="AL129" s="71">
        <f t="shared" si="205"/>
        <v>0</v>
      </c>
      <c r="AM129" s="45">
        <f t="shared" si="128"/>
        <v>0</v>
      </c>
      <c r="AN129" s="45">
        <f t="shared" si="129"/>
        <v>0</v>
      </c>
      <c r="AO129" s="45">
        <f t="shared" si="130"/>
        <v>0</v>
      </c>
      <c r="AP129" s="45">
        <f t="shared" si="131"/>
        <v>0</v>
      </c>
      <c r="AQ129" s="45">
        <f t="shared" si="132"/>
        <v>0</v>
      </c>
      <c r="AR129" s="45">
        <f t="shared" si="133"/>
        <v>0</v>
      </c>
      <c r="AS129" s="45">
        <f t="shared" si="134"/>
        <v>0</v>
      </c>
      <c r="AT129" s="45">
        <f t="shared" si="135"/>
        <v>0</v>
      </c>
      <c r="AU129" s="45">
        <f t="shared" si="136"/>
        <v>0</v>
      </c>
      <c r="AV129" s="45">
        <f t="shared" si="137"/>
        <v>0</v>
      </c>
      <c r="AW129" s="45">
        <f t="shared" si="138"/>
        <v>0</v>
      </c>
      <c r="AX129" s="45">
        <f t="shared" si="139"/>
        <v>0</v>
      </c>
      <c r="AY129" s="45">
        <f t="shared" si="140"/>
        <v>0</v>
      </c>
      <c r="AZ129" s="45">
        <f t="shared" si="141"/>
        <v>0</v>
      </c>
      <c r="BA129" s="45">
        <f t="shared" si="142"/>
        <v>0</v>
      </c>
      <c r="BB129" s="45">
        <f t="shared" si="143"/>
        <v>0</v>
      </c>
      <c r="BC129" s="45">
        <f t="shared" si="144"/>
        <v>0</v>
      </c>
      <c r="BD129" s="45">
        <f t="shared" si="145"/>
        <v>0</v>
      </c>
      <c r="BE129" s="45">
        <f t="shared" si="146"/>
        <v>0</v>
      </c>
      <c r="BF129" s="45">
        <f t="shared" si="147"/>
        <v>0</v>
      </c>
      <c r="BG129" s="45">
        <f t="shared" si="148"/>
        <v>0</v>
      </c>
      <c r="BH129" s="45">
        <f t="shared" si="149"/>
        <v>0</v>
      </c>
      <c r="BI129" s="45">
        <f t="shared" si="150"/>
        <v>0</v>
      </c>
      <c r="BJ129" s="45">
        <f t="shared" si="151"/>
        <v>0</v>
      </c>
      <c r="BK129" s="45"/>
      <c r="CN129" s="274">
        <f t="shared" si="207"/>
        <v>0</v>
      </c>
      <c r="CO129" s="274">
        <v>128</v>
      </c>
      <c r="CP129" s="269">
        <f t="shared" si="208"/>
        <v>1</v>
      </c>
      <c r="CQ129" s="269">
        <f>CP129+COUNTIF($CP$2:CP129,CP129)-1</f>
        <v>128</v>
      </c>
      <c r="CR129" s="271" t="str">
        <f t="shared" si="176"/>
        <v>Madagascar</v>
      </c>
      <c r="CS129" s="71">
        <f t="shared" si="209"/>
        <v>0</v>
      </c>
      <c r="CT129" s="45">
        <f t="shared" si="177"/>
        <v>0</v>
      </c>
      <c r="CU129" s="45">
        <f t="shared" si="178"/>
        <v>0</v>
      </c>
      <c r="CV129" s="45">
        <f t="shared" si="179"/>
        <v>0</v>
      </c>
      <c r="CW129" s="45">
        <f t="shared" si="180"/>
        <v>0</v>
      </c>
      <c r="CX129" s="45">
        <f t="shared" si="181"/>
        <v>0</v>
      </c>
      <c r="CY129" s="45">
        <f t="shared" si="182"/>
        <v>0</v>
      </c>
      <c r="CZ129" s="45">
        <f t="shared" si="183"/>
        <v>0</v>
      </c>
      <c r="DA129" s="45">
        <f t="shared" si="184"/>
        <v>0</v>
      </c>
      <c r="DB129" s="45">
        <f t="shared" si="185"/>
        <v>0</v>
      </c>
      <c r="DC129" s="45">
        <f t="shared" si="186"/>
        <v>0</v>
      </c>
      <c r="DD129" s="45">
        <f t="shared" si="187"/>
        <v>0</v>
      </c>
      <c r="DE129" s="45">
        <f t="shared" si="188"/>
        <v>0</v>
      </c>
      <c r="DF129" s="45">
        <f t="shared" si="189"/>
        <v>0</v>
      </c>
      <c r="DG129" s="45">
        <f t="shared" si="190"/>
        <v>0</v>
      </c>
      <c r="DH129" s="45">
        <f t="shared" si="191"/>
        <v>0</v>
      </c>
      <c r="DI129" s="45">
        <f t="shared" si="192"/>
        <v>0</v>
      </c>
      <c r="DJ129" s="45">
        <f t="shared" si="193"/>
        <v>0</v>
      </c>
      <c r="DK129" s="45">
        <f t="shared" si="194"/>
        <v>0</v>
      </c>
      <c r="DL129" s="45">
        <f t="shared" si="195"/>
        <v>0</v>
      </c>
      <c r="DM129" s="45">
        <f t="shared" si="196"/>
        <v>0</v>
      </c>
      <c r="DN129" s="45">
        <f t="shared" si="197"/>
        <v>0</v>
      </c>
      <c r="DO129" s="45">
        <f t="shared" si="198"/>
        <v>0</v>
      </c>
      <c r="DP129" s="45">
        <f t="shared" si="199"/>
        <v>0</v>
      </c>
      <c r="DQ129" s="45">
        <f t="shared" si="200"/>
        <v>0</v>
      </c>
    </row>
    <row r="130" spans="1:121">
      <c r="A130" s="269">
        <v>129</v>
      </c>
      <c r="B130" s="400">
        <f t="shared" si="201"/>
        <v>1</v>
      </c>
      <c r="C130" s="401">
        <f>B130+COUNTIF(B$2:$B130,B130)-1</f>
        <v>129</v>
      </c>
      <c r="D130" s="402" t="str">
        <f>Tables!AI130</f>
        <v>Malawi</v>
      </c>
      <c r="E130" s="403">
        <f t="shared" si="202"/>
        <v>0</v>
      </c>
      <c r="F130" s="47">
        <f>SUMIFS('Portfolio Allocation'!C$10:C$109,'Portfolio Allocation'!$A$10:$A$109,'Graph Tables'!$D130)</f>
        <v>0</v>
      </c>
      <c r="G130" s="47">
        <f>SUMIFS('Portfolio Allocation'!D$10:D$109,'Portfolio Allocation'!$A$10:$A$109,'Graph Tables'!$D130)</f>
        <v>0</v>
      </c>
      <c r="H130" s="47">
        <f>SUMIFS('Portfolio Allocation'!E$10:E$109,'Portfolio Allocation'!$A$10:$A$109,'Graph Tables'!$D130)</f>
        <v>0</v>
      </c>
      <c r="I130" s="47">
        <f>SUMIFS('Portfolio Allocation'!F$10:F$109,'Portfolio Allocation'!$A$10:$A$109,'Graph Tables'!$D130)</f>
        <v>0</v>
      </c>
      <c r="J130" s="47">
        <f>SUMIFS('Portfolio Allocation'!G$10:G$109,'Portfolio Allocation'!$A$10:$A$109,'Graph Tables'!$D130)</f>
        <v>0</v>
      </c>
      <c r="K130" s="47">
        <f>SUMIFS('Portfolio Allocation'!H$10:H$109,'Portfolio Allocation'!$A$10:$A$109,'Graph Tables'!$D130)</f>
        <v>0</v>
      </c>
      <c r="L130" s="47">
        <f>SUMIFS('Portfolio Allocation'!I$10:I$109,'Portfolio Allocation'!$A$10:$A$109,'Graph Tables'!$D130)</f>
        <v>0</v>
      </c>
      <c r="M130" s="47">
        <f>SUMIFS('Portfolio Allocation'!J$10:J$109,'Portfolio Allocation'!$A$10:$A$109,'Graph Tables'!$D130)</f>
        <v>0</v>
      </c>
      <c r="N130" s="47">
        <f>SUMIFS('Portfolio Allocation'!K$10:K$109,'Portfolio Allocation'!$A$10:$A$109,'Graph Tables'!$D130)</f>
        <v>0</v>
      </c>
      <c r="O130" s="47">
        <f>SUMIFS('Portfolio Allocation'!L$10:L$109,'Portfolio Allocation'!$A$10:$A$109,'Graph Tables'!$D130)</f>
        <v>0</v>
      </c>
      <c r="P130" s="47">
        <f>SUMIFS('Portfolio Allocation'!M$10:M$109,'Portfolio Allocation'!$A$10:$A$109,'Graph Tables'!$D130)</f>
        <v>0</v>
      </c>
      <c r="Q130" s="47">
        <f>SUMIFS('Portfolio Allocation'!N$10:N$109,'Portfolio Allocation'!$A$10:$A$109,'Graph Tables'!$D130)</f>
        <v>0</v>
      </c>
      <c r="R130" s="47">
        <f>SUMIFS('Portfolio Allocation'!O$10:O$109,'Portfolio Allocation'!$A$10:$A$109,'Graph Tables'!$D130)</f>
        <v>0</v>
      </c>
      <c r="S130" s="47">
        <f>SUMIFS('Portfolio Allocation'!P$10:P$109,'Portfolio Allocation'!$A$10:$A$109,'Graph Tables'!$D130)</f>
        <v>0</v>
      </c>
      <c r="T130" s="47">
        <f>SUMIFS('Portfolio Allocation'!Q$10:Q$109,'Portfolio Allocation'!$A$10:$A$109,'Graph Tables'!$D130)</f>
        <v>0</v>
      </c>
      <c r="U130" s="47">
        <f>SUMIFS('Portfolio Allocation'!R$10:R$109,'Portfolio Allocation'!$A$10:$A$109,'Graph Tables'!$D130)</f>
        <v>0</v>
      </c>
      <c r="V130" s="47">
        <f>SUMIFS('Portfolio Allocation'!S$10:S$109,'Portfolio Allocation'!$A$10:$A$109,'Graph Tables'!$D130)</f>
        <v>0</v>
      </c>
      <c r="W130" s="47">
        <f>SUMIFS('Portfolio Allocation'!T$10:T$109,'Portfolio Allocation'!$A$10:$A$109,'Graph Tables'!$D130)</f>
        <v>0</v>
      </c>
      <c r="X130" s="47">
        <f>SUMIFS('Portfolio Allocation'!U$10:U$109,'Portfolio Allocation'!$A$10:$A$109,'Graph Tables'!$D130)</f>
        <v>0</v>
      </c>
      <c r="Y130" s="47">
        <f>SUMIFS('Portfolio Allocation'!V$10:V$109,'Portfolio Allocation'!$A$10:$A$109,'Graph Tables'!$D130)</f>
        <v>0</v>
      </c>
      <c r="Z130" s="47">
        <f>SUMIFS('Portfolio Allocation'!W$10:W$109,'Portfolio Allocation'!$A$10:$A$109,'Graph Tables'!$D130)</f>
        <v>0</v>
      </c>
      <c r="AA130" s="47">
        <f>SUMIFS('Portfolio Allocation'!X$10:X$109,'Portfolio Allocation'!$A$10:$A$109,'Graph Tables'!$D130)</f>
        <v>0</v>
      </c>
      <c r="AB130" s="47">
        <f>SUMIFS('Portfolio Allocation'!Y$10:Y$109,'Portfolio Allocation'!$A$10:$A$109,'Graph Tables'!$D130)</f>
        <v>0</v>
      </c>
      <c r="AC130" s="47">
        <f>SUMIFS('Portfolio Allocation'!Z$10:Z$109,'Portfolio Allocation'!$A$10:$A$109,'Graph Tables'!$D130)</f>
        <v>0</v>
      </c>
      <c r="AD130" s="47"/>
      <c r="AH130" s="47"/>
      <c r="AI130" s="269">
        <f t="shared" si="204"/>
        <v>1</v>
      </c>
      <c r="AJ130" s="269">
        <f>AI130+COUNTIF(AI$2:$AI130,AI130)-1</f>
        <v>129</v>
      </c>
      <c r="AK130" s="271" t="str">
        <f t="shared" ref="AK130:AK193" si="213">D130</f>
        <v>Malawi</v>
      </c>
      <c r="AL130" s="71">
        <f t="shared" si="205"/>
        <v>0</v>
      </c>
      <c r="AM130" s="45">
        <f t="shared" ref="AM130:AM193" si="214">F130*BO$103</f>
        <v>0</v>
      </c>
      <c r="AN130" s="45">
        <f t="shared" ref="AN130:AN193" si="215">G130*BP$103</f>
        <v>0</v>
      </c>
      <c r="AO130" s="45">
        <f t="shared" ref="AO130:AO193" si="216">H130*BQ$103</f>
        <v>0</v>
      </c>
      <c r="AP130" s="45">
        <f t="shared" ref="AP130:AP193" si="217">I130*BR$103</f>
        <v>0</v>
      </c>
      <c r="AQ130" s="45">
        <f t="shared" ref="AQ130:AQ193" si="218">J130*BS$103</f>
        <v>0</v>
      </c>
      <c r="AR130" s="45">
        <f t="shared" ref="AR130:AR193" si="219">K130*BT$103</f>
        <v>0</v>
      </c>
      <c r="AS130" s="45">
        <f t="shared" ref="AS130:AS193" si="220">L130*BU$103</f>
        <v>0</v>
      </c>
      <c r="AT130" s="45">
        <f t="shared" ref="AT130:AT193" si="221">M130*BV$103</f>
        <v>0</v>
      </c>
      <c r="AU130" s="45">
        <f t="shared" ref="AU130:AU193" si="222">N130*BW$103</f>
        <v>0</v>
      </c>
      <c r="AV130" s="45">
        <f t="shared" ref="AV130:AV193" si="223">O130*BX$103</f>
        <v>0</v>
      </c>
      <c r="AW130" s="45">
        <f t="shared" ref="AW130:AW193" si="224">P130*BY$103</f>
        <v>0</v>
      </c>
      <c r="AX130" s="45">
        <f t="shared" ref="AX130:AX193" si="225">Q130*BZ$103</f>
        <v>0</v>
      </c>
      <c r="AY130" s="45">
        <f t="shared" ref="AY130:AY193" si="226">R130*CA$103</f>
        <v>0</v>
      </c>
      <c r="AZ130" s="45">
        <f t="shared" ref="AZ130:AZ193" si="227">S130*CB$103</f>
        <v>0</v>
      </c>
      <c r="BA130" s="45">
        <f t="shared" ref="BA130:BA193" si="228">T130*CC$103</f>
        <v>0</v>
      </c>
      <c r="BB130" s="45">
        <f t="shared" ref="BB130:BB193" si="229">U130*CD$103</f>
        <v>0</v>
      </c>
      <c r="BC130" s="45">
        <f t="shared" ref="BC130:BC193" si="230">V130*CE$103</f>
        <v>0</v>
      </c>
      <c r="BD130" s="45">
        <f t="shared" ref="BD130:BD193" si="231">W130*CF$103</f>
        <v>0</v>
      </c>
      <c r="BE130" s="45">
        <f t="shared" ref="BE130:BE193" si="232">X130*CG$103</f>
        <v>0</v>
      </c>
      <c r="BF130" s="45">
        <f t="shared" ref="BF130:BF193" si="233">Y130*CH$103</f>
        <v>0</v>
      </c>
      <c r="BG130" s="45">
        <f t="shared" ref="BG130:BG193" si="234">Z130*CI$103</f>
        <v>0</v>
      </c>
      <c r="BH130" s="45">
        <f t="shared" ref="BH130:BH193" si="235">AA130*CJ$103</f>
        <v>0</v>
      </c>
      <c r="BI130" s="45">
        <f t="shared" ref="BI130:BI193" si="236">AB130*CK$103</f>
        <v>0</v>
      </c>
      <c r="BJ130" s="45">
        <f t="shared" ref="BJ130:BJ193" si="237">AC130*CL$103</f>
        <v>0</v>
      </c>
      <c r="BK130" s="45"/>
      <c r="CN130" s="274">
        <f t="shared" si="207"/>
        <v>0</v>
      </c>
      <c r="CO130" s="274">
        <v>129</v>
      </c>
      <c r="CP130" s="269">
        <f t="shared" si="208"/>
        <v>1</v>
      </c>
      <c r="CQ130" s="269">
        <f>CP130+COUNTIF($CP$2:CP130,CP130)-1</f>
        <v>129</v>
      </c>
      <c r="CR130" s="271" t="str">
        <f t="shared" ref="CR130:CR193" si="238">D130</f>
        <v>Malawi</v>
      </c>
      <c r="CS130" s="71">
        <f t="shared" si="209"/>
        <v>0</v>
      </c>
      <c r="CT130" s="45">
        <f t="shared" ref="CT130:CT193" si="239">F130*$CN130</f>
        <v>0</v>
      </c>
      <c r="CU130" s="45">
        <f t="shared" ref="CU130:CU193" si="240">G130*$CN130</f>
        <v>0</v>
      </c>
      <c r="CV130" s="45">
        <f t="shared" ref="CV130:CV193" si="241">H130*$CN130</f>
        <v>0</v>
      </c>
      <c r="CW130" s="45">
        <f t="shared" ref="CW130:CW193" si="242">I130*$CN130</f>
        <v>0</v>
      </c>
      <c r="CX130" s="45">
        <f t="shared" ref="CX130:CX193" si="243">J130*$CN130</f>
        <v>0</v>
      </c>
      <c r="CY130" s="45">
        <f t="shared" ref="CY130:CY193" si="244">K130*$CN130</f>
        <v>0</v>
      </c>
      <c r="CZ130" s="45">
        <f t="shared" ref="CZ130:CZ193" si="245">L130*$CN130</f>
        <v>0</v>
      </c>
      <c r="DA130" s="45">
        <f t="shared" ref="DA130:DA193" si="246">M130*$CN130</f>
        <v>0</v>
      </c>
      <c r="DB130" s="45">
        <f t="shared" ref="DB130:DB193" si="247">N130*$CN130</f>
        <v>0</v>
      </c>
      <c r="DC130" s="45">
        <f t="shared" ref="DC130:DC193" si="248">O130*$CN130</f>
        <v>0</v>
      </c>
      <c r="DD130" s="45">
        <f t="shared" ref="DD130:DD193" si="249">P130*$CN130</f>
        <v>0</v>
      </c>
      <c r="DE130" s="45">
        <f t="shared" ref="DE130:DE193" si="250">Q130*$CN130</f>
        <v>0</v>
      </c>
      <c r="DF130" s="45">
        <f t="shared" ref="DF130:DF193" si="251">R130*$CN130</f>
        <v>0</v>
      </c>
      <c r="DG130" s="45">
        <f t="shared" ref="DG130:DG193" si="252">S130*$CN130</f>
        <v>0</v>
      </c>
      <c r="DH130" s="45">
        <f t="shared" ref="DH130:DH193" si="253">T130*$CN130</f>
        <v>0</v>
      </c>
      <c r="DI130" s="45">
        <f t="shared" ref="DI130:DI193" si="254">U130*$CN130</f>
        <v>0</v>
      </c>
      <c r="DJ130" s="45">
        <f t="shared" ref="DJ130:DJ193" si="255">V130*$CN130</f>
        <v>0</v>
      </c>
      <c r="DK130" s="45">
        <f t="shared" ref="DK130:DK193" si="256">W130*$CN130</f>
        <v>0</v>
      </c>
      <c r="DL130" s="45">
        <f t="shared" ref="DL130:DL193" si="257">X130*$CN130</f>
        <v>0</v>
      </c>
      <c r="DM130" s="45">
        <f t="shared" ref="DM130:DM193" si="258">Y130*$CN130</f>
        <v>0</v>
      </c>
      <c r="DN130" s="45">
        <f t="shared" ref="DN130:DN193" si="259">Z130*$CN130</f>
        <v>0</v>
      </c>
      <c r="DO130" s="45">
        <f t="shared" ref="DO130:DO193" si="260">AA130*$CN130</f>
        <v>0</v>
      </c>
      <c r="DP130" s="45">
        <f t="shared" ref="DP130:DP193" si="261">AB130*$CN130</f>
        <v>0</v>
      </c>
      <c r="DQ130" s="45">
        <f t="shared" ref="DQ130:DQ193" si="262">AC130*$CN130</f>
        <v>0</v>
      </c>
    </row>
    <row r="131" spans="1:121">
      <c r="A131" s="269">
        <v>130</v>
      </c>
      <c r="B131" s="400">
        <f t="shared" ref="B131:B194" si="263">RANK(E131,E:E)</f>
        <v>1</v>
      </c>
      <c r="C131" s="401">
        <f>B131+COUNTIF(B$2:$B131,B131)-1</f>
        <v>130</v>
      </c>
      <c r="D131" s="402" t="str">
        <f>Tables!AI131</f>
        <v>Malaysia</v>
      </c>
      <c r="E131" s="403">
        <f t="shared" ref="E131:E194" si="264">SUM(F131:AC131)</f>
        <v>0</v>
      </c>
      <c r="F131" s="47">
        <f>SUMIFS('Portfolio Allocation'!C$10:C$109,'Portfolio Allocation'!$A$10:$A$109,'Graph Tables'!$D131)</f>
        <v>0</v>
      </c>
      <c r="G131" s="47">
        <f>SUMIFS('Portfolio Allocation'!D$10:D$109,'Portfolio Allocation'!$A$10:$A$109,'Graph Tables'!$D131)</f>
        <v>0</v>
      </c>
      <c r="H131" s="47">
        <f>SUMIFS('Portfolio Allocation'!E$10:E$109,'Portfolio Allocation'!$A$10:$A$109,'Graph Tables'!$D131)</f>
        <v>0</v>
      </c>
      <c r="I131" s="47">
        <f>SUMIFS('Portfolio Allocation'!F$10:F$109,'Portfolio Allocation'!$A$10:$A$109,'Graph Tables'!$D131)</f>
        <v>0</v>
      </c>
      <c r="J131" s="47">
        <f>SUMIFS('Portfolio Allocation'!G$10:G$109,'Portfolio Allocation'!$A$10:$A$109,'Graph Tables'!$D131)</f>
        <v>0</v>
      </c>
      <c r="K131" s="47">
        <f>SUMIFS('Portfolio Allocation'!H$10:H$109,'Portfolio Allocation'!$A$10:$A$109,'Graph Tables'!$D131)</f>
        <v>0</v>
      </c>
      <c r="L131" s="47">
        <f>SUMIFS('Portfolio Allocation'!I$10:I$109,'Portfolio Allocation'!$A$10:$A$109,'Graph Tables'!$D131)</f>
        <v>0</v>
      </c>
      <c r="M131" s="47">
        <f>SUMIFS('Portfolio Allocation'!J$10:J$109,'Portfolio Allocation'!$A$10:$A$109,'Graph Tables'!$D131)</f>
        <v>0</v>
      </c>
      <c r="N131" s="47">
        <f>SUMIFS('Portfolio Allocation'!K$10:K$109,'Portfolio Allocation'!$A$10:$A$109,'Graph Tables'!$D131)</f>
        <v>0</v>
      </c>
      <c r="O131" s="47">
        <f>SUMIFS('Portfolio Allocation'!L$10:L$109,'Portfolio Allocation'!$A$10:$A$109,'Graph Tables'!$D131)</f>
        <v>0</v>
      </c>
      <c r="P131" s="47">
        <f>SUMIFS('Portfolio Allocation'!M$10:M$109,'Portfolio Allocation'!$A$10:$A$109,'Graph Tables'!$D131)</f>
        <v>0</v>
      </c>
      <c r="Q131" s="47">
        <f>SUMIFS('Portfolio Allocation'!N$10:N$109,'Portfolio Allocation'!$A$10:$A$109,'Graph Tables'!$D131)</f>
        <v>0</v>
      </c>
      <c r="R131" s="47">
        <f>SUMIFS('Portfolio Allocation'!O$10:O$109,'Portfolio Allocation'!$A$10:$A$109,'Graph Tables'!$D131)</f>
        <v>0</v>
      </c>
      <c r="S131" s="47">
        <f>SUMIFS('Portfolio Allocation'!P$10:P$109,'Portfolio Allocation'!$A$10:$A$109,'Graph Tables'!$D131)</f>
        <v>0</v>
      </c>
      <c r="T131" s="47">
        <f>SUMIFS('Portfolio Allocation'!Q$10:Q$109,'Portfolio Allocation'!$A$10:$A$109,'Graph Tables'!$D131)</f>
        <v>0</v>
      </c>
      <c r="U131" s="47">
        <f>SUMIFS('Portfolio Allocation'!R$10:R$109,'Portfolio Allocation'!$A$10:$A$109,'Graph Tables'!$D131)</f>
        <v>0</v>
      </c>
      <c r="V131" s="47">
        <f>SUMIFS('Portfolio Allocation'!S$10:S$109,'Portfolio Allocation'!$A$10:$A$109,'Graph Tables'!$D131)</f>
        <v>0</v>
      </c>
      <c r="W131" s="47">
        <f>SUMIFS('Portfolio Allocation'!T$10:T$109,'Portfolio Allocation'!$A$10:$A$109,'Graph Tables'!$D131)</f>
        <v>0</v>
      </c>
      <c r="X131" s="47">
        <f>SUMIFS('Portfolio Allocation'!U$10:U$109,'Portfolio Allocation'!$A$10:$A$109,'Graph Tables'!$D131)</f>
        <v>0</v>
      </c>
      <c r="Y131" s="47">
        <f>SUMIFS('Portfolio Allocation'!V$10:V$109,'Portfolio Allocation'!$A$10:$A$109,'Graph Tables'!$D131)</f>
        <v>0</v>
      </c>
      <c r="Z131" s="47">
        <f>SUMIFS('Portfolio Allocation'!W$10:W$109,'Portfolio Allocation'!$A$10:$A$109,'Graph Tables'!$D131)</f>
        <v>0</v>
      </c>
      <c r="AA131" s="47">
        <f>SUMIFS('Portfolio Allocation'!X$10:X$109,'Portfolio Allocation'!$A$10:$A$109,'Graph Tables'!$D131)</f>
        <v>0</v>
      </c>
      <c r="AB131" s="47">
        <f>SUMIFS('Portfolio Allocation'!Y$10:Y$109,'Portfolio Allocation'!$A$10:$A$109,'Graph Tables'!$D131)</f>
        <v>0</v>
      </c>
      <c r="AC131" s="47">
        <f>SUMIFS('Portfolio Allocation'!Z$10:Z$109,'Portfolio Allocation'!$A$10:$A$109,'Graph Tables'!$D131)</f>
        <v>0</v>
      </c>
      <c r="AD131" s="47"/>
      <c r="AH131" s="47"/>
      <c r="AI131" s="269">
        <f t="shared" ref="AI131:AI194" si="265">RANK(AL131,$AL$2:$AL$241)</f>
        <v>1</v>
      </c>
      <c r="AJ131" s="269">
        <f>AI131+COUNTIF(AI$2:$AI131,AI131)-1</f>
        <v>130</v>
      </c>
      <c r="AK131" s="271" t="str">
        <f t="shared" si="213"/>
        <v>Malaysia</v>
      </c>
      <c r="AL131" s="71">
        <f t="shared" ref="AL131:AL194" si="266">SUM(AM131:BI131)</f>
        <v>0</v>
      </c>
      <c r="AM131" s="45">
        <f t="shared" si="214"/>
        <v>0</v>
      </c>
      <c r="AN131" s="45">
        <f t="shared" si="215"/>
        <v>0</v>
      </c>
      <c r="AO131" s="45">
        <f t="shared" si="216"/>
        <v>0</v>
      </c>
      <c r="AP131" s="45">
        <f t="shared" si="217"/>
        <v>0</v>
      </c>
      <c r="AQ131" s="45">
        <f t="shared" si="218"/>
        <v>0</v>
      </c>
      <c r="AR131" s="45">
        <f t="shared" si="219"/>
        <v>0</v>
      </c>
      <c r="AS131" s="45">
        <f t="shared" si="220"/>
        <v>0</v>
      </c>
      <c r="AT131" s="45">
        <f t="shared" si="221"/>
        <v>0</v>
      </c>
      <c r="AU131" s="45">
        <f t="shared" si="222"/>
        <v>0</v>
      </c>
      <c r="AV131" s="45">
        <f t="shared" si="223"/>
        <v>0</v>
      </c>
      <c r="AW131" s="45">
        <f t="shared" si="224"/>
        <v>0</v>
      </c>
      <c r="AX131" s="45">
        <f t="shared" si="225"/>
        <v>0</v>
      </c>
      <c r="AY131" s="45">
        <f t="shared" si="226"/>
        <v>0</v>
      </c>
      <c r="AZ131" s="45">
        <f t="shared" si="227"/>
        <v>0</v>
      </c>
      <c r="BA131" s="45">
        <f t="shared" si="228"/>
        <v>0</v>
      </c>
      <c r="BB131" s="45">
        <f t="shared" si="229"/>
        <v>0</v>
      </c>
      <c r="BC131" s="45">
        <f t="shared" si="230"/>
        <v>0</v>
      </c>
      <c r="BD131" s="45">
        <f t="shared" si="231"/>
        <v>0</v>
      </c>
      <c r="BE131" s="45">
        <f t="shared" si="232"/>
        <v>0</v>
      </c>
      <c r="BF131" s="45">
        <f t="shared" si="233"/>
        <v>0</v>
      </c>
      <c r="BG131" s="45">
        <f t="shared" si="234"/>
        <v>0</v>
      </c>
      <c r="BH131" s="45">
        <f t="shared" si="235"/>
        <v>0</v>
      </c>
      <c r="BI131" s="45">
        <f t="shared" si="236"/>
        <v>0</v>
      </c>
      <c r="BJ131" s="45">
        <f t="shared" si="237"/>
        <v>0</v>
      </c>
      <c r="BK131" s="45"/>
      <c r="CN131" s="274">
        <f t="shared" ref="CN131:CN194" si="267">IF($EP$29=999,1,IF(CQ131=$EP$29,1,0))</f>
        <v>0</v>
      </c>
      <c r="CO131" s="274">
        <v>130</v>
      </c>
      <c r="CP131" s="269">
        <f t="shared" ref="CP131:CP194" si="268">RANK(E131,$E$2:$E$241)</f>
        <v>1</v>
      </c>
      <c r="CQ131" s="269">
        <f>CP131+COUNTIF($CP$2:CP131,CP131)-1</f>
        <v>130</v>
      </c>
      <c r="CR131" s="271" t="str">
        <f t="shared" si="238"/>
        <v>Malaysia</v>
      </c>
      <c r="CS131" s="71">
        <f t="shared" ref="CS131:CS194" si="269">SUM(CT131:DQ131)</f>
        <v>0</v>
      </c>
      <c r="CT131" s="45">
        <f t="shared" si="239"/>
        <v>0</v>
      </c>
      <c r="CU131" s="45">
        <f t="shared" si="240"/>
        <v>0</v>
      </c>
      <c r="CV131" s="45">
        <f t="shared" si="241"/>
        <v>0</v>
      </c>
      <c r="CW131" s="45">
        <f t="shared" si="242"/>
        <v>0</v>
      </c>
      <c r="CX131" s="45">
        <f t="shared" si="243"/>
        <v>0</v>
      </c>
      <c r="CY131" s="45">
        <f t="shared" si="244"/>
        <v>0</v>
      </c>
      <c r="CZ131" s="45">
        <f t="shared" si="245"/>
        <v>0</v>
      </c>
      <c r="DA131" s="45">
        <f t="shared" si="246"/>
        <v>0</v>
      </c>
      <c r="DB131" s="45">
        <f t="shared" si="247"/>
        <v>0</v>
      </c>
      <c r="DC131" s="45">
        <f t="shared" si="248"/>
        <v>0</v>
      </c>
      <c r="DD131" s="45">
        <f t="shared" si="249"/>
        <v>0</v>
      </c>
      <c r="DE131" s="45">
        <f t="shared" si="250"/>
        <v>0</v>
      </c>
      <c r="DF131" s="45">
        <f t="shared" si="251"/>
        <v>0</v>
      </c>
      <c r="DG131" s="45">
        <f t="shared" si="252"/>
        <v>0</v>
      </c>
      <c r="DH131" s="45">
        <f t="shared" si="253"/>
        <v>0</v>
      </c>
      <c r="DI131" s="45">
        <f t="shared" si="254"/>
        <v>0</v>
      </c>
      <c r="DJ131" s="45">
        <f t="shared" si="255"/>
        <v>0</v>
      </c>
      <c r="DK131" s="45">
        <f t="shared" si="256"/>
        <v>0</v>
      </c>
      <c r="DL131" s="45">
        <f t="shared" si="257"/>
        <v>0</v>
      </c>
      <c r="DM131" s="45">
        <f t="shared" si="258"/>
        <v>0</v>
      </c>
      <c r="DN131" s="45">
        <f t="shared" si="259"/>
        <v>0</v>
      </c>
      <c r="DO131" s="45">
        <f t="shared" si="260"/>
        <v>0</v>
      </c>
      <c r="DP131" s="45">
        <f t="shared" si="261"/>
        <v>0</v>
      </c>
      <c r="DQ131" s="45">
        <f t="shared" si="262"/>
        <v>0</v>
      </c>
    </row>
    <row r="132" spans="1:121">
      <c r="A132" s="269">
        <v>131</v>
      </c>
      <c r="B132" s="400">
        <f t="shared" si="263"/>
        <v>1</v>
      </c>
      <c r="C132" s="401">
        <f>B132+COUNTIF(B$2:$B132,B132)-1</f>
        <v>131</v>
      </c>
      <c r="D132" s="402" t="str">
        <f>Tables!AI132</f>
        <v>Maldives</v>
      </c>
      <c r="E132" s="403">
        <f t="shared" si="264"/>
        <v>0</v>
      </c>
      <c r="F132" s="47">
        <f>SUMIFS('Portfolio Allocation'!C$10:C$109,'Portfolio Allocation'!$A$10:$A$109,'Graph Tables'!$D132)</f>
        <v>0</v>
      </c>
      <c r="G132" s="47">
        <f>SUMIFS('Portfolio Allocation'!D$10:D$109,'Portfolio Allocation'!$A$10:$A$109,'Graph Tables'!$D132)</f>
        <v>0</v>
      </c>
      <c r="H132" s="47">
        <f>SUMIFS('Portfolio Allocation'!E$10:E$109,'Portfolio Allocation'!$A$10:$A$109,'Graph Tables'!$D132)</f>
        <v>0</v>
      </c>
      <c r="I132" s="47">
        <f>SUMIFS('Portfolio Allocation'!F$10:F$109,'Portfolio Allocation'!$A$10:$A$109,'Graph Tables'!$D132)</f>
        <v>0</v>
      </c>
      <c r="J132" s="47">
        <f>SUMIFS('Portfolio Allocation'!G$10:G$109,'Portfolio Allocation'!$A$10:$A$109,'Graph Tables'!$D132)</f>
        <v>0</v>
      </c>
      <c r="K132" s="47">
        <f>SUMIFS('Portfolio Allocation'!H$10:H$109,'Portfolio Allocation'!$A$10:$A$109,'Graph Tables'!$D132)</f>
        <v>0</v>
      </c>
      <c r="L132" s="47">
        <f>SUMIFS('Portfolio Allocation'!I$10:I$109,'Portfolio Allocation'!$A$10:$A$109,'Graph Tables'!$D132)</f>
        <v>0</v>
      </c>
      <c r="M132" s="47">
        <f>SUMIFS('Portfolio Allocation'!J$10:J$109,'Portfolio Allocation'!$A$10:$A$109,'Graph Tables'!$D132)</f>
        <v>0</v>
      </c>
      <c r="N132" s="47">
        <f>SUMIFS('Portfolio Allocation'!K$10:K$109,'Portfolio Allocation'!$A$10:$A$109,'Graph Tables'!$D132)</f>
        <v>0</v>
      </c>
      <c r="O132" s="47">
        <f>SUMIFS('Portfolio Allocation'!L$10:L$109,'Portfolio Allocation'!$A$10:$A$109,'Graph Tables'!$D132)</f>
        <v>0</v>
      </c>
      <c r="P132" s="47">
        <f>SUMIFS('Portfolio Allocation'!M$10:M$109,'Portfolio Allocation'!$A$10:$A$109,'Graph Tables'!$D132)</f>
        <v>0</v>
      </c>
      <c r="Q132" s="47">
        <f>SUMIFS('Portfolio Allocation'!N$10:N$109,'Portfolio Allocation'!$A$10:$A$109,'Graph Tables'!$D132)</f>
        <v>0</v>
      </c>
      <c r="R132" s="47">
        <f>SUMIFS('Portfolio Allocation'!O$10:O$109,'Portfolio Allocation'!$A$10:$A$109,'Graph Tables'!$D132)</f>
        <v>0</v>
      </c>
      <c r="S132" s="47">
        <f>SUMIFS('Portfolio Allocation'!P$10:P$109,'Portfolio Allocation'!$A$10:$A$109,'Graph Tables'!$D132)</f>
        <v>0</v>
      </c>
      <c r="T132" s="47">
        <f>SUMIFS('Portfolio Allocation'!Q$10:Q$109,'Portfolio Allocation'!$A$10:$A$109,'Graph Tables'!$D132)</f>
        <v>0</v>
      </c>
      <c r="U132" s="47">
        <f>SUMIFS('Portfolio Allocation'!R$10:R$109,'Portfolio Allocation'!$A$10:$A$109,'Graph Tables'!$D132)</f>
        <v>0</v>
      </c>
      <c r="V132" s="47">
        <f>SUMIFS('Portfolio Allocation'!S$10:S$109,'Portfolio Allocation'!$A$10:$A$109,'Graph Tables'!$D132)</f>
        <v>0</v>
      </c>
      <c r="W132" s="47">
        <f>SUMIFS('Portfolio Allocation'!T$10:T$109,'Portfolio Allocation'!$A$10:$A$109,'Graph Tables'!$D132)</f>
        <v>0</v>
      </c>
      <c r="X132" s="47">
        <f>SUMIFS('Portfolio Allocation'!U$10:U$109,'Portfolio Allocation'!$A$10:$A$109,'Graph Tables'!$D132)</f>
        <v>0</v>
      </c>
      <c r="Y132" s="47">
        <f>SUMIFS('Portfolio Allocation'!V$10:V$109,'Portfolio Allocation'!$A$10:$A$109,'Graph Tables'!$D132)</f>
        <v>0</v>
      </c>
      <c r="Z132" s="47">
        <f>SUMIFS('Portfolio Allocation'!W$10:W$109,'Portfolio Allocation'!$A$10:$A$109,'Graph Tables'!$D132)</f>
        <v>0</v>
      </c>
      <c r="AA132" s="47">
        <f>SUMIFS('Portfolio Allocation'!X$10:X$109,'Portfolio Allocation'!$A$10:$A$109,'Graph Tables'!$D132)</f>
        <v>0</v>
      </c>
      <c r="AB132" s="47">
        <f>SUMIFS('Portfolio Allocation'!Y$10:Y$109,'Portfolio Allocation'!$A$10:$A$109,'Graph Tables'!$D132)</f>
        <v>0</v>
      </c>
      <c r="AC132" s="47">
        <f>SUMIFS('Portfolio Allocation'!Z$10:Z$109,'Portfolio Allocation'!$A$10:$A$109,'Graph Tables'!$D132)</f>
        <v>0</v>
      </c>
      <c r="AD132" s="47"/>
      <c r="AH132" s="47"/>
      <c r="AI132" s="269">
        <f t="shared" si="265"/>
        <v>1</v>
      </c>
      <c r="AJ132" s="269">
        <f>AI132+COUNTIF(AI$2:$AI132,AI132)-1</f>
        <v>131</v>
      </c>
      <c r="AK132" s="271" t="str">
        <f t="shared" si="213"/>
        <v>Maldives</v>
      </c>
      <c r="AL132" s="71">
        <f t="shared" si="266"/>
        <v>0</v>
      </c>
      <c r="AM132" s="45">
        <f t="shared" si="214"/>
        <v>0</v>
      </c>
      <c r="AN132" s="45">
        <f t="shared" si="215"/>
        <v>0</v>
      </c>
      <c r="AO132" s="45">
        <f t="shared" si="216"/>
        <v>0</v>
      </c>
      <c r="AP132" s="45">
        <f t="shared" si="217"/>
        <v>0</v>
      </c>
      <c r="AQ132" s="45">
        <f t="shared" si="218"/>
        <v>0</v>
      </c>
      <c r="AR132" s="45">
        <f t="shared" si="219"/>
        <v>0</v>
      </c>
      <c r="AS132" s="45">
        <f t="shared" si="220"/>
        <v>0</v>
      </c>
      <c r="AT132" s="45">
        <f t="shared" si="221"/>
        <v>0</v>
      </c>
      <c r="AU132" s="45">
        <f t="shared" si="222"/>
        <v>0</v>
      </c>
      <c r="AV132" s="45">
        <f t="shared" si="223"/>
        <v>0</v>
      </c>
      <c r="AW132" s="45">
        <f t="shared" si="224"/>
        <v>0</v>
      </c>
      <c r="AX132" s="45">
        <f t="shared" si="225"/>
        <v>0</v>
      </c>
      <c r="AY132" s="45">
        <f t="shared" si="226"/>
        <v>0</v>
      </c>
      <c r="AZ132" s="45">
        <f t="shared" si="227"/>
        <v>0</v>
      </c>
      <c r="BA132" s="45">
        <f t="shared" si="228"/>
        <v>0</v>
      </c>
      <c r="BB132" s="45">
        <f t="shared" si="229"/>
        <v>0</v>
      </c>
      <c r="BC132" s="45">
        <f t="shared" si="230"/>
        <v>0</v>
      </c>
      <c r="BD132" s="45">
        <f t="shared" si="231"/>
        <v>0</v>
      </c>
      <c r="BE132" s="45">
        <f t="shared" si="232"/>
        <v>0</v>
      </c>
      <c r="BF132" s="45">
        <f t="shared" si="233"/>
        <v>0</v>
      </c>
      <c r="BG132" s="45">
        <f t="shared" si="234"/>
        <v>0</v>
      </c>
      <c r="BH132" s="45">
        <f t="shared" si="235"/>
        <v>0</v>
      </c>
      <c r="BI132" s="45">
        <f t="shared" si="236"/>
        <v>0</v>
      </c>
      <c r="BJ132" s="45">
        <f t="shared" si="237"/>
        <v>0</v>
      </c>
      <c r="BK132" s="45"/>
      <c r="CN132" s="274">
        <f t="shared" si="267"/>
        <v>0</v>
      </c>
      <c r="CO132" s="274">
        <v>131</v>
      </c>
      <c r="CP132" s="269">
        <f t="shared" si="268"/>
        <v>1</v>
      </c>
      <c r="CQ132" s="269">
        <f>CP132+COUNTIF($CP$2:CP132,CP132)-1</f>
        <v>131</v>
      </c>
      <c r="CR132" s="271" t="str">
        <f t="shared" si="238"/>
        <v>Maldives</v>
      </c>
      <c r="CS132" s="71">
        <f t="shared" si="269"/>
        <v>0</v>
      </c>
      <c r="CT132" s="45">
        <f t="shared" si="239"/>
        <v>0</v>
      </c>
      <c r="CU132" s="45">
        <f t="shared" si="240"/>
        <v>0</v>
      </c>
      <c r="CV132" s="45">
        <f t="shared" si="241"/>
        <v>0</v>
      </c>
      <c r="CW132" s="45">
        <f t="shared" si="242"/>
        <v>0</v>
      </c>
      <c r="CX132" s="45">
        <f t="shared" si="243"/>
        <v>0</v>
      </c>
      <c r="CY132" s="45">
        <f t="shared" si="244"/>
        <v>0</v>
      </c>
      <c r="CZ132" s="45">
        <f t="shared" si="245"/>
        <v>0</v>
      </c>
      <c r="DA132" s="45">
        <f t="shared" si="246"/>
        <v>0</v>
      </c>
      <c r="DB132" s="45">
        <f t="shared" si="247"/>
        <v>0</v>
      </c>
      <c r="DC132" s="45">
        <f t="shared" si="248"/>
        <v>0</v>
      </c>
      <c r="DD132" s="45">
        <f t="shared" si="249"/>
        <v>0</v>
      </c>
      <c r="DE132" s="45">
        <f t="shared" si="250"/>
        <v>0</v>
      </c>
      <c r="DF132" s="45">
        <f t="shared" si="251"/>
        <v>0</v>
      </c>
      <c r="DG132" s="45">
        <f t="shared" si="252"/>
        <v>0</v>
      </c>
      <c r="DH132" s="45">
        <f t="shared" si="253"/>
        <v>0</v>
      </c>
      <c r="DI132" s="45">
        <f t="shared" si="254"/>
        <v>0</v>
      </c>
      <c r="DJ132" s="45">
        <f t="shared" si="255"/>
        <v>0</v>
      </c>
      <c r="DK132" s="45">
        <f t="shared" si="256"/>
        <v>0</v>
      </c>
      <c r="DL132" s="45">
        <f t="shared" si="257"/>
        <v>0</v>
      </c>
      <c r="DM132" s="45">
        <f t="shared" si="258"/>
        <v>0</v>
      </c>
      <c r="DN132" s="45">
        <f t="shared" si="259"/>
        <v>0</v>
      </c>
      <c r="DO132" s="45">
        <f t="shared" si="260"/>
        <v>0</v>
      </c>
      <c r="DP132" s="45">
        <f t="shared" si="261"/>
        <v>0</v>
      </c>
      <c r="DQ132" s="45">
        <f t="shared" si="262"/>
        <v>0</v>
      </c>
    </row>
    <row r="133" spans="1:121">
      <c r="A133" s="269">
        <v>132</v>
      </c>
      <c r="B133" s="400">
        <f t="shared" si="263"/>
        <v>1</v>
      </c>
      <c r="C133" s="401">
        <f>B133+COUNTIF(B$2:$B133,B133)-1</f>
        <v>132</v>
      </c>
      <c r="D133" s="402" t="str">
        <f>Tables!AI133</f>
        <v>Mali</v>
      </c>
      <c r="E133" s="403">
        <f t="shared" si="264"/>
        <v>0</v>
      </c>
      <c r="F133" s="47">
        <f>SUMIFS('Portfolio Allocation'!C$10:C$109,'Portfolio Allocation'!$A$10:$A$109,'Graph Tables'!$D133)</f>
        <v>0</v>
      </c>
      <c r="G133" s="47">
        <f>SUMIFS('Portfolio Allocation'!D$10:D$109,'Portfolio Allocation'!$A$10:$A$109,'Graph Tables'!$D133)</f>
        <v>0</v>
      </c>
      <c r="H133" s="47">
        <f>SUMIFS('Portfolio Allocation'!E$10:E$109,'Portfolio Allocation'!$A$10:$A$109,'Graph Tables'!$D133)</f>
        <v>0</v>
      </c>
      <c r="I133" s="47">
        <f>SUMIFS('Portfolio Allocation'!F$10:F$109,'Portfolio Allocation'!$A$10:$A$109,'Graph Tables'!$D133)</f>
        <v>0</v>
      </c>
      <c r="J133" s="47">
        <f>SUMIFS('Portfolio Allocation'!G$10:G$109,'Portfolio Allocation'!$A$10:$A$109,'Graph Tables'!$D133)</f>
        <v>0</v>
      </c>
      <c r="K133" s="47">
        <f>SUMIFS('Portfolio Allocation'!H$10:H$109,'Portfolio Allocation'!$A$10:$A$109,'Graph Tables'!$D133)</f>
        <v>0</v>
      </c>
      <c r="L133" s="47">
        <f>SUMIFS('Portfolio Allocation'!I$10:I$109,'Portfolio Allocation'!$A$10:$A$109,'Graph Tables'!$D133)</f>
        <v>0</v>
      </c>
      <c r="M133" s="47">
        <f>SUMIFS('Portfolio Allocation'!J$10:J$109,'Portfolio Allocation'!$A$10:$A$109,'Graph Tables'!$D133)</f>
        <v>0</v>
      </c>
      <c r="N133" s="47">
        <f>SUMIFS('Portfolio Allocation'!K$10:K$109,'Portfolio Allocation'!$A$10:$A$109,'Graph Tables'!$D133)</f>
        <v>0</v>
      </c>
      <c r="O133" s="47">
        <f>SUMIFS('Portfolio Allocation'!L$10:L$109,'Portfolio Allocation'!$A$10:$A$109,'Graph Tables'!$D133)</f>
        <v>0</v>
      </c>
      <c r="P133" s="47">
        <f>SUMIFS('Portfolio Allocation'!M$10:M$109,'Portfolio Allocation'!$A$10:$A$109,'Graph Tables'!$D133)</f>
        <v>0</v>
      </c>
      <c r="Q133" s="47">
        <f>SUMIFS('Portfolio Allocation'!N$10:N$109,'Portfolio Allocation'!$A$10:$A$109,'Graph Tables'!$D133)</f>
        <v>0</v>
      </c>
      <c r="R133" s="47">
        <f>SUMIFS('Portfolio Allocation'!O$10:O$109,'Portfolio Allocation'!$A$10:$A$109,'Graph Tables'!$D133)</f>
        <v>0</v>
      </c>
      <c r="S133" s="47">
        <f>SUMIFS('Portfolio Allocation'!P$10:P$109,'Portfolio Allocation'!$A$10:$A$109,'Graph Tables'!$D133)</f>
        <v>0</v>
      </c>
      <c r="T133" s="47">
        <f>SUMIFS('Portfolio Allocation'!Q$10:Q$109,'Portfolio Allocation'!$A$10:$A$109,'Graph Tables'!$D133)</f>
        <v>0</v>
      </c>
      <c r="U133" s="47">
        <f>SUMIFS('Portfolio Allocation'!R$10:R$109,'Portfolio Allocation'!$A$10:$A$109,'Graph Tables'!$D133)</f>
        <v>0</v>
      </c>
      <c r="V133" s="47">
        <f>SUMIFS('Portfolio Allocation'!S$10:S$109,'Portfolio Allocation'!$A$10:$A$109,'Graph Tables'!$D133)</f>
        <v>0</v>
      </c>
      <c r="W133" s="47">
        <f>SUMIFS('Portfolio Allocation'!T$10:T$109,'Portfolio Allocation'!$A$10:$A$109,'Graph Tables'!$D133)</f>
        <v>0</v>
      </c>
      <c r="X133" s="47">
        <f>SUMIFS('Portfolio Allocation'!U$10:U$109,'Portfolio Allocation'!$A$10:$A$109,'Graph Tables'!$D133)</f>
        <v>0</v>
      </c>
      <c r="Y133" s="47">
        <f>SUMIFS('Portfolio Allocation'!V$10:V$109,'Portfolio Allocation'!$A$10:$A$109,'Graph Tables'!$D133)</f>
        <v>0</v>
      </c>
      <c r="Z133" s="47">
        <f>SUMIFS('Portfolio Allocation'!W$10:W$109,'Portfolio Allocation'!$A$10:$A$109,'Graph Tables'!$D133)</f>
        <v>0</v>
      </c>
      <c r="AA133" s="47">
        <f>SUMIFS('Portfolio Allocation'!X$10:X$109,'Portfolio Allocation'!$A$10:$A$109,'Graph Tables'!$D133)</f>
        <v>0</v>
      </c>
      <c r="AB133" s="47">
        <f>SUMIFS('Portfolio Allocation'!Y$10:Y$109,'Portfolio Allocation'!$A$10:$A$109,'Graph Tables'!$D133)</f>
        <v>0</v>
      </c>
      <c r="AC133" s="47">
        <f>SUMIFS('Portfolio Allocation'!Z$10:Z$109,'Portfolio Allocation'!$A$10:$A$109,'Graph Tables'!$D133)</f>
        <v>0</v>
      </c>
      <c r="AD133" s="47"/>
      <c r="AH133" s="47"/>
      <c r="AI133" s="269">
        <f t="shared" si="265"/>
        <v>1</v>
      </c>
      <c r="AJ133" s="269">
        <f>AI133+COUNTIF(AI$2:$AI133,AI133)-1</f>
        <v>132</v>
      </c>
      <c r="AK133" s="271" t="str">
        <f t="shared" si="213"/>
        <v>Mali</v>
      </c>
      <c r="AL133" s="71">
        <f t="shared" si="266"/>
        <v>0</v>
      </c>
      <c r="AM133" s="45">
        <f t="shared" si="214"/>
        <v>0</v>
      </c>
      <c r="AN133" s="45">
        <f t="shared" si="215"/>
        <v>0</v>
      </c>
      <c r="AO133" s="45">
        <f t="shared" si="216"/>
        <v>0</v>
      </c>
      <c r="AP133" s="45">
        <f t="shared" si="217"/>
        <v>0</v>
      </c>
      <c r="AQ133" s="45">
        <f t="shared" si="218"/>
        <v>0</v>
      </c>
      <c r="AR133" s="45">
        <f t="shared" si="219"/>
        <v>0</v>
      </c>
      <c r="AS133" s="45">
        <f t="shared" si="220"/>
        <v>0</v>
      </c>
      <c r="AT133" s="45">
        <f t="shared" si="221"/>
        <v>0</v>
      </c>
      <c r="AU133" s="45">
        <f t="shared" si="222"/>
        <v>0</v>
      </c>
      <c r="AV133" s="45">
        <f t="shared" si="223"/>
        <v>0</v>
      </c>
      <c r="AW133" s="45">
        <f t="shared" si="224"/>
        <v>0</v>
      </c>
      <c r="AX133" s="45">
        <f t="shared" si="225"/>
        <v>0</v>
      </c>
      <c r="AY133" s="45">
        <f t="shared" si="226"/>
        <v>0</v>
      </c>
      <c r="AZ133" s="45">
        <f t="shared" si="227"/>
        <v>0</v>
      </c>
      <c r="BA133" s="45">
        <f t="shared" si="228"/>
        <v>0</v>
      </c>
      <c r="BB133" s="45">
        <f t="shared" si="229"/>
        <v>0</v>
      </c>
      <c r="BC133" s="45">
        <f t="shared" si="230"/>
        <v>0</v>
      </c>
      <c r="BD133" s="45">
        <f t="shared" si="231"/>
        <v>0</v>
      </c>
      <c r="BE133" s="45">
        <f t="shared" si="232"/>
        <v>0</v>
      </c>
      <c r="BF133" s="45">
        <f t="shared" si="233"/>
        <v>0</v>
      </c>
      <c r="BG133" s="45">
        <f t="shared" si="234"/>
        <v>0</v>
      </c>
      <c r="BH133" s="45">
        <f t="shared" si="235"/>
        <v>0</v>
      </c>
      <c r="BI133" s="45">
        <f t="shared" si="236"/>
        <v>0</v>
      </c>
      <c r="BJ133" s="45">
        <f t="shared" si="237"/>
        <v>0</v>
      </c>
      <c r="BK133" s="45"/>
      <c r="CN133" s="274">
        <f t="shared" si="267"/>
        <v>0</v>
      </c>
      <c r="CO133" s="274">
        <v>132</v>
      </c>
      <c r="CP133" s="269">
        <f t="shared" si="268"/>
        <v>1</v>
      </c>
      <c r="CQ133" s="269">
        <f>CP133+COUNTIF($CP$2:CP133,CP133)-1</f>
        <v>132</v>
      </c>
      <c r="CR133" s="271" t="str">
        <f t="shared" si="238"/>
        <v>Mali</v>
      </c>
      <c r="CS133" s="71">
        <f t="shared" si="269"/>
        <v>0</v>
      </c>
      <c r="CT133" s="45">
        <f t="shared" si="239"/>
        <v>0</v>
      </c>
      <c r="CU133" s="45">
        <f t="shared" si="240"/>
        <v>0</v>
      </c>
      <c r="CV133" s="45">
        <f t="shared" si="241"/>
        <v>0</v>
      </c>
      <c r="CW133" s="45">
        <f t="shared" si="242"/>
        <v>0</v>
      </c>
      <c r="CX133" s="45">
        <f t="shared" si="243"/>
        <v>0</v>
      </c>
      <c r="CY133" s="45">
        <f t="shared" si="244"/>
        <v>0</v>
      </c>
      <c r="CZ133" s="45">
        <f t="shared" si="245"/>
        <v>0</v>
      </c>
      <c r="DA133" s="45">
        <f t="shared" si="246"/>
        <v>0</v>
      </c>
      <c r="DB133" s="45">
        <f t="shared" si="247"/>
        <v>0</v>
      </c>
      <c r="DC133" s="45">
        <f t="shared" si="248"/>
        <v>0</v>
      </c>
      <c r="DD133" s="45">
        <f t="shared" si="249"/>
        <v>0</v>
      </c>
      <c r="DE133" s="45">
        <f t="shared" si="250"/>
        <v>0</v>
      </c>
      <c r="DF133" s="45">
        <f t="shared" si="251"/>
        <v>0</v>
      </c>
      <c r="DG133" s="45">
        <f t="shared" si="252"/>
        <v>0</v>
      </c>
      <c r="DH133" s="45">
        <f t="shared" si="253"/>
        <v>0</v>
      </c>
      <c r="DI133" s="45">
        <f t="shared" si="254"/>
        <v>0</v>
      </c>
      <c r="DJ133" s="45">
        <f t="shared" si="255"/>
        <v>0</v>
      </c>
      <c r="DK133" s="45">
        <f t="shared" si="256"/>
        <v>0</v>
      </c>
      <c r="DL133" s="45">
        <f t="shared" si="257"/>
        <v>0</v>
      </c>
      <c r="DM133" s="45">
        <f t="shared" si="258"/>
        <v>0</v>
      </c>
      <c r="DN133" s="45">
        <f t="shared" si="259"/>
        <v>0</v>
      </c>
      <c r="DO133" s="45">
        <f t="shared" si="260"/>
        <v>0</v>
      </c>
      <c r="DP133" s="45">
        <f t="shared" si="261"/>
        <v>0</v>
      </c>
      <c r="DQ133" s="45">
        <f t="shared" si="262"/>
        <v>0</v>
      </c>
    </row>
    <row r="134" spans="1:121">
      <c r="A134" s="269">
        <v>133</v>
      </c>
      <c r="B134" s="400">
        <f t="shared" si="263"/>
        <v>1</v>
      </c>
      <c r="C134" s="401">
        <f>B134+COUNTIF(B$2:$B134,B134)-1</f>
        <v>133</v>
      </c>
      <c r="D134" s="402" t="str">
        <f>Tables!AI134</f>
        <v>Malta</v>
      </c>
      <c r="E134" s="403">
        <f t="shared" si="264"/>
        <v>0</v>
      </c>
      <c r="F134" s="47">
        <f>SUMIFS('Portfolio Allocation'!C$10:C$109,'Portfolio Allocation'!$A$10:$A$109,'Graph Tables'!$D134)</f>
        <v>0</v>
      </c>
      <c r="G134" s="47">
        <f>SUMIFS('Portfolio Allocation'!D$10:D$109,'Portfolio Allocation'!$A$10:$A$109,'Graph Tables'!$D134)</f>
        <v>0</v>
      </c>
      <c r="H134" s="47">
        <f>SUMIFS('Portfolio Allocation'!E$10:E$109,'Portfolio Allocation'!$A$10:$A$109,'Graph Tables'!$D134)</f>
        <v>0</v>
      </c>
      <c r="I134" s="47">
        <f>SUMIFS('Portfolio Allocation'!F$10:F$109,'Portfolio Allocation'!$A$10:$A$109,'Graph Tables'!$D134)</f>
        <v>0</v>
      </c>
      <c r="J134" s="47">
        <f>SUMIFS('Portfolio Allocation'!G$10:G$109,'Portfolio Allocation'!$A$10:$A$109,'Graph Tables'!$D134)</f>
        <v>0</v>
      </c>
      <c r="K134" s="47">
        <f>SUMIFS('Portfolio Allocation'!H$10:H$109,'Portfolio Allocation'!$A$10:$A$109,'Graph Tables'!$D134)</f>
        <v>0</v>
      </c>
      <c r="L134" s="47">
        <f>SUMIFS('Portfolio Allocation'!I$10:I$109,'Portfolio Allocation'!$A$10:$A$109,'Graph Tables'!$D134)</f>
        <v>0</v>
      </c>
      <c r="M134" s="47">
        <f>SUMIFS('Portfolio Allocation'!J$10:J$109,'Portfolio Allocation'!$A$10:$A$109,'Graph Tables'!$D134)</f>
        <v>0</v>
      </c>
      <c r="N134" s="47">
        <f>SUMIFS('Portfolio Allocation'!K$10:K$109,'Portfolio Allocation'!$A$10:$A$109,'Graph Tables'!$D134)</f>
        <v>0</v>
      </c>
      <c r="O134" s="47">
        <f>SUMIFS('Portfolio Allocation'!L$10:L$109,'Portfolio Allocation'!$A$10:$A$109,'Graph Tables'!$D134)</f>
        <v>0</v>
      </c>
      <c r="P134" s="47">
        <f>SUMIFS('Portfolio Allocation'!M$10:M$109,'Portfolio Allocation'!$A$10:$A$109,'Graph Tables'!$D134)</f>
        <v>0</v>
      </c>
      <c r="Q134" s="47">
        <f>SUMIFS('Portfolio Allocation'!N$10:N$109,'Portfolio Allocation'!$A$10:$A$109,'Graph Tables'!$D134)</f>
        <v>0</v>
      </c>
      <c r="R134" s="47">
        <f>SUMIFS('Portfolio Allocation'!O$10:O$109,'Portfolio Allocation'!$A$10:$A$109,'Graph Tables'!$D134)</f>
        <v>0</v>
      </c>
      <c r="S134" s="47">
        <f>SUMIFS('Portfolio Allocation'!P$10:P$109,'Portfolio Allocation'!$A$10:$A$109,'Graph Tables'!$D134)</f>
        <v>0</v>
      </c>
      <c r="T134" s="47">
        <f>SUMIFS('Portfolio Allocation'!Q$10:Q$109,'Portfolio Allocation'!$A$10:$A$109,'Graph Tables'!$D134)</f>
        <v>0</v>
      </c>
      <c r="U134" s="47">
        <f>SUMIFS('Portfolio Allocation'!R$10:R$109,'Portfolio Allocation'!$A$10:$A$109,'Graph Tables'!$D134)</f>
        <v>0</v>
      </c>
      <c r="V134" s="47">
        <f>SUMIFS('Portfolio Allocation'!S$10:S$109,'Portfolio Allocation'!$A$10:$A$109,'Graph Tables'!$D134)</f>
        <v>0</v>
      </c>
      <c r="W134" s="47">
        <f>SUMIFS('Portfolio Allocation'!T$10:T$109,'Portfolio Allocation'!$A$10:$A$109,'Graph Tables'!$D134)</f>
        <v>0</v>
      </c>
      <c r="X134" s="47">
        <f>SUMIFS('Portfolio Allocation'!U$10:U$109,'Portfolio Allocation'!$A$10:$A$109,'Graph Tables'!$D134)</f>
        <v>0</v>
      </c>
      <c r="Y134" s="47">
        <f>SUMIFS('Portfolio Allocation'!V$10:V$109,'Portfolio Allocation'!$A$10:$A$109,'Graph Tables'!$D134)</f>
        <v>0</v>
      </c>
      <c r="Z134" s="47">
        <f>SUMIFS('Portfolio Allocation'!W$10:W$109,'Portfolio Allocation'!$A$10:$A$109,'Graph Tables'!$D134)</f>
        <v>0</v>
      </c>
      <c r="AA134" s="47">
        <f>SUMIFS('Portfolio Allocation'!X$10:X$109,'Portfolio Allocation'!$A$10:$A$109,'Graph Tables'!$D134)</f>
        <v>0</v>
      </c>
      <c r="AB134" s="47">
        <f>SUMIFS('Portfolio Allocation'!Y$10:Y$109,'Portfolio Allocation'!$A$10:$A$109,'Graph Tables'!$D134)</f>
        <v>0</v>
      </c>
      <c r="AC134" s="47">
        <f>SUMIFS('Portfolio Allocation'!Z$10:Z$109,'Portfolio Allocation'!$A$10:$A$109,'Graph Tables'!$D134)</f>
        <v>0</v>
      </c>
      <c r="AD134" s="47"/>
      <c r="AH134" s="47"/>
      <c r="AI134" s="269">
        <f t="shared" si="265"/>
        <v>1</v>
      </c>
      <c r="AJ134" s="269">
        <f>AI134+COUNTIF(AI$2:$AI134,AI134)-1</f>
        <v>133</v>
      </c>
      <c r="AK134" s="271" t="str">
        <f t="shared" si="213"/>
        <v>Malta</v>
      </c>
      <c r="AL134" s="71">
        <f t="shared" si="266"/>
        <v>0</v>
      </c>
      <c r="AM134" s="45">
        <f t="shared" si="214"/>
        <v>0</v>
      </c>
      <c r="AN134" s="45">
        <f t="shared" si="215"/>
        <v>0</v>
      </c>
      <c r="AO134" s="45">
        <f t="shared" si="216"/>
        <v>0</v>
      </c>
      <c r="AP134" s="45">
        <f t="shared" si="217"/>
        <v>0</v>
      </c>
      <c r="AQ134" s="45">
        <f t="shared" si="218"/>
        <v>0</v>
      </c>
      <c r="AR134" s="45">
        <f t="shared" si="219"/>
        <v>0</v>
      </c>
      <c r="AS134" s="45">
        <f t="shared" si="220"/>
        <v>0</v>
      </c>
      <c r="AT134" s="45">
        <f t="shared" si="221"/>
        <v>0</v>
      </c>
      <c r="AU134" s="45">
        <f t="shared" si="222"/>
        <v>0</v>
      </c>
      <c r="AV134" s="45">
        <f t="shared" si="223"/>
        <v>0</v>
      </c>
      <c r="AW134" s="45">
        <f t="shared" si="224"/>
        <v>0</v>
      </c>
      <c r="AX134" s="45">
        <f t="shared" si="225"/>
        <v>0</v>
      </c>
      <c r="AY134" s="45">
        <f t="shared" si="226"/>
        <v>0</v>
      </c>
      <c r="AZ134" s="45">
        <f t="shared" si="227"/>
        <v>0</v>
      </c>
      <c r="BA134" s="45">
        <f t="shared" si="228"/>
        <v>0</v>
      </c>
      <c r="BB134" s="45">
        <f t="shared" si="229"/>
        <v>0</v>
      </c>
      <c r="BC134" s="45">
        <f t="shared" si="230"/>
        <v>0</v>
      </c>
      <c r="BD134" s="45">
        <f t="shared" si="231"/>
        <v>0</v>
      </c>
      <c r="BE134" s="45">
        <f t="shared" si="232"/>
        <v>0</v>
      </c>
      <c r="BF134" s="45">
        <f t="shared" si="233"/>
        <v>0</v>
      </c>
      <c r="BG134" s="45">
        <f t="shared" si="234"/>
        <v>0</v>
      </c>
      <c r="BH134" s="45">
        <f t="shared" si="235"/>
        <v>0</v>
      </c>
      <c r="BI134" s="45">
        <f t="shared" si="236"/>
        <v>0</v>
      </c>
      <c r="BJ134" s="45">
        <f t="shared" si="237"/>
        <v>0</v>
      </c>
      <c r="BK134" s="45"/>
      <c r="CN134" s="274">
        <f t="shared" si="267"/>
        <v>0</v>
      </c>
      <c r="CO134" s="274">
        <v>133</v>
      </c>
      <c r="CP134" s="269">
        <f t="shared" si="268"/>
        <v>1</v>
      </c>
      <c r="CQ134" s="269">
        <f>CP134+COUNTIF($CP$2:CP134,CP134)-1</f>
        <v>133</v>
      </c>
      <c r="CR134" s="271" t="str">
        <f t="shared" si="238"/>
        <v>Malta</v>
      </c>
      <c r="CS134" s="71">
        <f t="shared" si="269"/>
        <v>0</v>
      </c>
      <c r="CT134" s="45">
        <f t="shared" si="239"/>
        <v>0</v>
      </c>
      <c r="CU134" s="45">
        <f t="shared" si="240"/>
        <v>0</v>
      </c>
      <c r="CV134" s="45">
        <f t="shared" si="241"/>
        <v>0</v>
      </c>
      <c r="CW134" s="45">
        <f t="shared" si="242"/>
        <v>0</v>
      </c>
      <c r="CX134" s="45">
        <f t="shared" si="243"/>
        <v>0</v>
      </c>
      <c r="CY134" s="45">
        <f t="shared" si="244"/>
        <v>0</v>
      </c>
      <c r="CZ134" s="45">
        <f t="shared" si="245"/>
        <v>0</v>
      </c>
      <c r="DA134" s="45">
        <f t="shared" si="246"/>
        <v>0</v>
      </c>
      <c r="DB134" s="45">
        <f t="shared" si="247"/>
        <v>0</v>
      </c>
      <c r="DC134" s="45">
        <f t="shared" si="248"/>
        <v>0</v>
      </c>
      <c r="DD134" s="45">
        <f t="shared" si="249"/>
        <v>0</v>
      </c>
      <c r="DE134" s="45">
        <f t="shared" si="250"/>
        <v>0</v>
      </c>
      <c r="DF134" s="45">
        <f t="shared" si="251"/>
        <v>0</v>
      </c>
      <c r="DG134" s="45">
        <f t="shared" si="252"/>
        <v>0</v>
      </c>
      <c r="DH134" s="45">
        <f t="shared" si="253"/>
        <v>0</v>
      </c>
      <c r="DI134" s="45">
        <f t="shared" si="254"/>
        <v>0</v>
      </c>
      <c r="DJ134" s="45">
        <f t="shared" si="255"/>
        <v>0</v>
      </c>
      <c r="DK134" s="45">
        <f t="shared" si="256"/>
        <v>0</v>
      </c>
      <c r="DL134" s="45">
        <f t="shared" si="257"/>
        <v>0</v>
      </c>
      <c r="DM134" s="45">
        <f t="shared" si="258"/>
        <v>0</v>
      </c>
      <c r="DN134" s="45">
        <f t="shared" si="259"/>
        <v>0</v>
      </c>
      <c r="DO134" s="45">
        <f t="shared" si="260"/>
        <v>0</v>
      </c>
      <c r="DP134" s="45">
        <f t="shared" si="261"/>
        <v>0</v>
      </c>
      <c r="DQ134" s="45">
        <f t="shared" si="262"/>
        <v>0</v>
      </c>
    </row>
    <row r="135" spans="1:121">
      <c r="A135" s="269">
        <v>134</v>
      </c>
      <c r="B135" s="400">
        <f t="shared" si="263"/>
        <v>1</v>
      </c>
      <c r="C135" s="401">
        <f>B135+COUNTIF(B$2:$B135,B135)-1</f>
        <v>134</v>
      </c>
      <c r="D135" s="402" t="str">
        <f>Tables!AI135</f>
        <v>Marshall Islands</v>
      </c>
      <c r="E135" s="403">
        <f t="shared" si="264"/>
        <v>0</v>
      </c>
      <c r="F135" s="47">
        <f>SUMIFS('Portfolio Allocation'!C$10:C$109,'Portfolio Allocation'!$A$10:$A$109,'Graph Tables'!$D135)</f>
        <v>0</v>
      </c>
      <c r="G135" s="47">
        <f>SUMIFS('Portfolio Allocation'!D$10:D$109,'Portfolio Allocation'!$A$10:$A$109,'Graph Tables'!$D135)</f>
        <v>0</v>
      </c>
      <c r="H135" s="47">
        <f>SUMIFS('Portfolio Allocation'!E$10:E$109,'Portfolio Allocation'!$A$10:$A$109,'Graph Tables'!$D135)</f>
        <v>0</v>
      </c>
      <c r="I135" s="47">
        <f>SUMIFS('Portfolio Allocation'!F$10:F$109,'Portfolio Allocation'!$A$10:$A$109,'Graph Tables'!$D135)</f>
        <v>0</v>
      </c>
      <c r="J135" s="47">
        <f>SUMIFS('Portfolio Allocation'!G$10:G$109,'Portfolio Allocation'!$A$10:$A$109,'Graph Tables'!$D135)</f>
        <v>0</v>
      </c>
      <c r="K135" s="47">
        <f>SUMIFS('Portfolio Allocation'!H$10:H$109,'Portfolio Allocation'!$A$10:$A$109,'Graph Tables'!$D135)</f>
        <v>0</v>
      </c>
      <c r="L135" s="47">
        <f>SUMIFS('Portfolio Allocation'!I$10:I$109,'Portfolio Allocation'!$A$10:$A$109,'Graph Tables'!$D135)</f>
        <v>0</v>
      </c>
      <c r="M135" s="47">
        <f>SUMIFS('Portfolio Allocation'!J$10:J$109,'Portfolio Allocation'!$A$10:$A$109,'Graph Tables'!$D135)</f>
        <v>0</v>
      </c>
      <c r="N135" s="47">
        <f>SUMIFS('Portfolio Allocation'!K$10:K$109,'Portfolio Allocation'!$A$10:$A$109,'Graph Tables'!$D135)</f>
        <v>0</v>
      </c>
      <c r="O135" s="47">
        <f>SUMIFS('Portfolio Allocation'!L$10:L$109,'Portfolio Allocation'!$A$10:$A$109,'Graph Tables'!$D135)</f>
        <v>0</v>
      </c>
      <c r="P135" s="47">
        <f>SUMIFS('Portfolio Allocation'!M$10:M$109,'Portfolio Allocation'!$A$10:$A$109,'Graph Tables'!$D135)</f>
        <v>0</v>
      </c>
      <c r="Q135" s="47">
        <f>SUMIFS('Portfolio Allocation'!N$10:N$109,'Portfolio Allocation'!$A$10:$A$109,'Graph Tables'!$D135)</f>
        <v>0</v>
      </c>
      <c r="R135" s="47">
        <f>SUMIFS('Portfolio Allocation'!O$10:O$109,'Portfolio Allocation'!$A$10:$A$109,'Graph Tables'!$D135)</f>
        <v>0</v>
      </c>
      <c r="S135" s="47">
        <f>SUMIFS('Portfolio Allocation'!P$10:P$109,'Portfolio Allocation'!$A$10:$A$109,'Graph Tables'!$D135)</f>
        <v>0</v>
      </c>
      <c r="T135" s="47">
        <f>SUMIFS('Portfolio Allocation'!Q$10:Q$109,'Portfolio Allocation'!$A$10:$A$109,'Graph Tables'!$D135)</f>
        <v>0</v>
      </c>
      <c r="U135" s="47">
        <f>SUMIFS('Portfolio Allocation'!R$10:R$109,'Portfolio Allocation'!$A$10:$A$109,'Graph Tables'!$D135)</f>
        <v>0</v>
      </c>
      <c r="V135" s="47">
        <f>SUMIFS('Portfolio Allocation'!S$10:S$109,'Portfolio Allocation'!$A$10:$A$109,'Graph Tables'!$D135)</f>
        <v>0</v>
      </c>
      <c r="W135" s="47">
        <f>SUMIFS('Portfolio Allocation'!T$10:T$109,'Portfolio Allocation'!$A$10:$A$109,'Graph Tables'!$D135)</f>
        <v>0</v>
      </c>
      <c r="X135" s="47">
        <f>SUMIFS('Portfolio Allocation'!U$10:U$109,'Portfolio Allocation'!$A$10:$A$109,'Graph Tables'!$D135)</f>
        <v>0</v>
      </c>
      <c r="Y135" s="47">
        <f>SUMIFS('Portfolio Allocation'!V$10:V$109,'Portfolio Allocation'!$A$10:$A$109,'Graph Tables'!$D135)</f>
        <v>0</v>
      </c>
      <c r="Z135" s="47">
        <f>SUMIFS('Portfolio Allocation'!W$10:W$109,'Portfolio Allocation'!$A$10:$A$109,'Graph Tables'!$D135)</f>
        <v>0</v>
      </c>
      <c r="AA135" s="47">
        <f>SUMIFS('Portfolio Allocation'!X$10:X$109,'Portfolio Allocation'!$A$10:$A$109,'Graph Tables'!$D135)</f>
        <v>0</v>
      </c>
      <c r="AB135" s="47">
        <f>SUMIFS('Portfolio Allocation'!Y$10:Y$109,'Portfolio Allocation'!$A$10:$A$109,'Graph Tables'!$D135)</f>
        <v>0</v>
      </c>
      <c r="AC135" s="47">
        <f>SUMIFS('Portfolio Allocation'!Z$10:Z$109,'Portfolio Allocation'!$A$10:$A$109,'Graph Tables'!$D135)</f>
        <v>0</v>
      </c>
      <c r="AD135" s="47"/>
      <c r="AH135" s="47"/>
      <c r="AI135" s="269">
        <f t="shared" si="265"/>
        <v>1</v>
      </c>
      <c r="AJ135" s="269">
        <f>AI135+COUNTIF(AI$2:$AI135,AI135)-1</f>
        <v>134</v>
      </c>
      <c r="AK135" s="271" t="str">
        <f t="shared" si="213"/>
        <v>Marshall Islands</v>
      </c>
      <c r="AL135" s="71">
        <f t="shared" si="266"/>
        <v>0</v>
      </c>
      <c r="AM135" s="45">
        <f t="shared" si="214"/>
        <v>0</v>
      </c>
      <c r="AN135" s="45">
        <f t="shared" si="215"/>
        <v>0</v>
      </c>
      <c r="AO135" s="45">
        <f t="shared" si="216"/>
        <v>0</v>
      </c>
      <c r="AP135" s="45">
        <f t="shared" si="217"/>
        <v>0</v>
      </c>
      <c r="AQ135" s="45">
        <f t="shared" si="218"/>
        <v>0</v>
      </c>
      <c r="AR135" s="45">
        <f t="shared" si="219"/>
        <v>0</v>
      </c>
      <c r="AS135" s="45">
        <f t="shared" si="220"/>
        <v>0</v>
      </c>
      <c r="AT135" s="45">
        <f t="shared" si="221"/>
        <v>0</v>
      </c>
      <c r="AU135" s="45">
        <f t="shared" si="222"/>
        <v>0</v>
      </c>
      <c r="AV135" s="45">
        <f t="shared" si="223"/>
        <v>0</v>
      </c>
      <c r="AW135" s="45">
        <f t="shared" si="224"/>
        <v>0</v>
      </c>
      <c r="AX135" s="45">
        <f t="shared" si="225"/>
        <v>0</v>
      </c>
      <c r="AY135" s="45">
        <f t="shared" si="226"/>
        <v>0</v>
      </c>
      <c r="AZ135" s="45">
        <f t="shared" si="227"/>
        <v>0</v>
      </c>
      <c r="BA135" s="45">
        <f t="shared" si="228"/>
        <v>0</v>
      </c>
      <c r="BB135" s="45">
        <f t="shared" si="229"/>
        <v>0</v>
      </c>
      <c r="BC135" s="45">
        <f t="shared" si="230"/>
        <v>0</v>
      </c>
      <c r="BD135" s="45">
        <f t="shared" si="231"/>
        <v>0</v>
      </c>
      <c r="BE135" s="45">
        <f t="shared" si="232"/>
        <v>0</v>
      </c>
      <c r="BF135" s="45">
        <f t="shared" si="233"/>
        <v>0</v>
      </c>
      <c r="BG135" s="45">
        <f t="shared" si="234"/>
        <v>0</v>
      </c>
      <c r="BH135" s="45">
        <f t="shared" si="235"/>
        <v>0</v>
      </c>
      <c r="BI135" s="45">
        <f t="shared" si="236"/>
        <v>0</v>
      </c>
      <c r="BJ135" s="45">
        <f t="shared" si="237"/>
        <v>0</v>
      </c>
      <c r="BK135" s="45"/>
      <c r="CN135" s="274">
        <f t="shared" si="267"/>
        <v>0</v>
      </c>
      <c r="CO135" s="274">
        <v>134</v>
      </c>
      <c r="CP135" s="269">
        <f t="shared" si="268"/>
        <v>1</v>
      </c>
      <c r="CQ135" s="269">
        <f>CP135+COUNTIF($CP$2:CP135,CP135)-1</f>
        <v>134</v>
      </c>
      <c r="CR135" s="271" t="str">
        <f t="shared" si="238"/>
        <v>Marshall Islands</v>
      </c>
      <c r="CS135" s="71">
        <f t="shared" si="269"/>
        <v>0</v>
      </c>
      <c r="CT135" s="45">
        <f t="shared" si="239"/>
        <v>0</v>
      </c>
      <c r="CU135" s="45">
        <f t="shared" si="240"/>
        <v>0</v>
      </c>
      <c r="CV135" s="45">
        <f t="shared" si="241"/>
        <v>0</v>
      </c>
      <c r="CW135" s="45">
        <f t="shared" si="242"/>
        <v>0</v>
      </c>
      <c r="CX135" s="45">
        <f t="shared" si="243"/>
        <v>0</v>
      </c>
      <c r="CY135" s="45">
        <f t="shared" si="244"/>
        <v>0</v>
      </c>
      <c r="CZ135" s="45">
        <f t="shared" si="245"/>
        <v>0</v>
      </c>
      <c r="DA135" s="45">
        <f t="shared" si="246"/>
        <v>0</v>
      </c>
      <c r="DB135" s="45">
        <f t="shared" si="247"/>
        <v>0</v>
      </c>
      <c r="DC135" s="45">
        <f t="shared" si="248"/>
        <v>0</v>
      </c>
      <c r="DD135" s="45">
        <f t="shared" si="249"/>
        <v>0</v>
      </c>
      <c r="DE135" s="45">
        <f t="shared" si="250"/>
        <v>0</v>
      </c>
      <c r="DF135" s="45">
        <f t="shared" si="251"/>
        <v>0</v>
      </c>
      <c r="DG135" s="45">
        <f t="shared" si="252"/>
        <v>0</v>
      </c>
      <c r="DH135" s="45">
        <f t="shared" si="253"/>
        <v>0</v>
      </c>
      <c r="DI135" s="45">
        <f t="shared" si="254"/>
        <v>0</v>
      </c>
      <c r="DJ135" s="45">
        <f t="shared" si="255"/>
        <v>0</v>
      </c>
      <c r="DK135" s="45">
        <f t="shared" si="256"/>
        <v>0</v>
      </c>
      <c r="DL135" s="45">
        <f t="shared" si="257"/>
        <v>0</v>
      </c>
      <c r="DM135" s="45">
        <f t="shared" si="258"/>
        <v>0</v>
      </c>
      <c r="DN135" s="45">
        <f t="shared" si="259"/>
        <v>0</v>
      </c>
      <c r="DO135" s="45">
        <f t="shared" si="260"/>
        <v>0</v>
      </c>
      <c r="DP135" s="45">
        <f t="shared" si="261"/>
        <v>0</v>
      </c>
      <c r="DQ135" s="45">
        <f t="shared" si="262"/>
        <v>0</v>
      </c>
    </row>
    <row r="136" spans="1:121">
      <c r="A136" s="269">
        <v>135</v>
      </c>
      <c r="B136" s="400">
        <f t="shared" si="263"/>
        <v>1</v>
      </c>
      <c r="C136" s="401">
        <f>B136+COUNTIF(B$2:$B136,B136)-1</f>
        <v>135</v>
      </c>
      <c r="D136" s="402" t="str">
        <f>Tables!AI136</f>
        <v>Martinique</v>
      </c>
      <c r="E136" s="403">
        <f t="shared" si="264"/>
        <v>0</v>
      </c>
      <c r="F136" s="47">
        <f>SUMIFS('Portfolio Allocation'!C$10:C$109,'Portfolio Allocation'!$A$10:$A$109,'Graph Tables'!$D136)</f>
        <v>0</v>
      </c>
      <c r="G136" s="47">
        <f>SUMIFS('Portfolio Allocation'!D$10:D$109,'Portfolio Allocation'!$A$10:$A$109,'Graph Tables'!$D136)</f>
        <v>0</v>
      </c>
      <c r="H136" s="47">
        <f>SUMIFS('Portfolio Allocation'!E$10:E$109,'Portfolio Allocation'!$A$10:$A$109,'Graph Tables'!$D136)</f>
        <v>0</v>
      </c>
      <c r="I136" s="47">
        <f>SUMIFS('Portfolio Allocation'!F$10:F$109,'Portfolio Allocation'!$A$10:$A$109,'Graph Tables'!$D136)</f>
        <v>0</v>
      </c>
      <c r="J136" s="47">
        <f>SUMIFS('Portfolio Allocation'!G$10:G$109,'Portfolio Allocation'!$A$10:$A$109,'Graph Tables'!$D136)</f>
        <v>0</v>
      </c>
      <c r="K136" s="47">
        <f>SUMIFS('Portfolio Allocation'!H$10:H$109,'Portfolio Allocation'!$A$10:$A$109,'Graph Tables'!$D136)</f>
        <v>0</v>
      </c>
      <c r="L136" s="47">
        <f>SUMIFS('Portfolio Allocation'!I$10:I$109,'Portfolio Allocation'!$A$10:$A$109,'Graph Tables'!$D136)</f>
        <v>0</v>
      </c>
      <c r="M136" s="47">
        <f>SUMIFS('Portfolio Allocation'!J$10:J$109,'Portfolio Allocation'!$A$10:$A$109,'Graph Tables'!$D136)</f>
        <v>0</v>
      </c>
      <c r="N136" s="47">
        <f>SUMIFS('Portfolio Allocation'!K$10:K$109,'Portfolio Allocation'!$A$10:$A$109,'Graph Tables'!$D136)</f>
        <v>0</v>
      </c>
      <c r="O136" s="47">
        <f>SUMIFS('Portfolio Allocation'!L$10:L$109,'Portfolio Allocation'!$A$10:$A$109,'Graph Tables'!$D136)</f>
        <v>0</v>
      </c>
      <c r="P136" s="47">
        <f>SUMIFS('Portfolio Allocation'!M$10:M$109,'Portfolio Allocation'!$A$10:$A$109,'Graph Tables'!$D136)</f>
        <v>0</v>
      </c>
      <c r="Q136" s="47">
        <f>SUMIFS('Portfolio Allocation'!N$10:N$109,'Portfolio Allocation'!$A$10:$A$109,'Graph Tables'!$D136)</f>
        <v>0</v>
      </c>
      <c r="R136" s="47">
        <f>SUMIFS('Portfolio Allocation'!O$10:O$109,'Portfolio Allocation'!$A$10:$A$109,'Graph Tables'!$D136)</f>
        <v>0</v>
      </c>
      <c r="S136" s="47">
        <f>SUMIFS('Portfolio Allocation'!P$10:P$109,'Portfolio Allocation'!$A$10:$A$109,'Graph Tables'!$D136)</f>
        <v>0</v>
      </c>
      <c r="T136" s="47">
        <f>SUMIFS('Portfolio Allocation'!Q$10:Q$109,'Portfolio Allocation'!$A$10:$A$109,'Graph Tables'!$D136)</f>
        <v>0</v>
      </c>
      <c r="U136" s="47">
        <f>SUMIFS('Portfolio Allocation'!R$10:R$109,'Portfolio Allocation'!$A$10:$A$109,'Graph Tables'!$D136)</f>
        <v>0</v>
      </c>
      <c r="V136" s="47">
        <f>SUMIFS('Portfolio Allocation'!S$10:S$109,'Portfolio Allocation'!$A$10:$A$109,'Graph Tables'!$D136)</f>
        <v>0</v>
      </c>
      <c r="W136" s="47">
        <f>SUMIFS('Portfolio Allocation'!T$10:T$109,'Portfolio Allocation'!$A$10:$A$109,'Graph Tables'!$D136)</f>
        <v>0</v>
      </c>
      <c r="X136" s="47">
        <f>SUMIFS('Portfolio Allocation'!U$10:U$109,'Portfolio Allocation'!$A$10:$A$109,'Graph Tables'!$D136)</f>
        <v>0</v>
      </c>
      <c r="Y136" s="47">
        <f>SUMIFS('Portfolio Allocation'!V$10:V$109,'Portfolio Allocation'!$A$10:$A$109,'Graph Tables'!$D136)</f>
        <v>0</v>
      </c>
      <c r="Z136" s="47">
        <f>SUMIFS('Portfolio Allocation'!W$10:W$109,'Portfolio Allocation'!$A$10:$A$109,'Graph Tables'!$D136)</f>
        <v>0</v>
      </c>
      <c r="AA136" s="47">
        <f>SUMIFS('Portfolio Allocation'!X$10:X$109,'Portfolio Allocation'!$A$10:$A$109,'Graph Tables'!$D136)</f>
        <v>0</v>
      </c>
      <c r="AB136" s="47">
        <f>SUMIFS('Portfolio Allocation'!Y$10:Y$109,'Portfolio Allocation'!$A$10:$A$109,'Graph Tables'!$D136)</f>
        <v>0</v>
      </c>
      <c r="AC136" s="47">
        <f>SUMIFS('Portfolio Allocation'!Z$10:Z$109,'Portfolio Allocation'!$A$10:$A$109,'Graph Tables'!$D136)</f>
        <v>0</v>
      </c>
      <c r="AD136" s="47"/>
      <c r="AH136" s="47"/>
      <c r="AI136" s="269">
        <f t="shared" si="265"/>
        <v>1</v>
      </c>
      <c r="AJ136" s="269">
        <f>AI136+COUNTIF(AI$2:$AI136,AI136)-1</f>
        <v>135</v>
      </c>
      <c r="AK136" s="271" t="str">
        <f t="shared" si="213"/>
        <v>Martinique</v>
      </c>
      <c r="AL136" s="71">
        <f t="shared" si="266"/>
        <v>0</v>
      </c>
      <c r="AM136" s="45">
        <f t="shared" si="214"/>
        <v>0</v>
      </c>
      <c r="AN136" s="45">
        <f t="shared" si="215"/>
        <v>0</v>
      </c>
      <c r="AO136" s="45">
        <f t="shared" si="216"/>
        <v>0</v>
      </c>
      <c r="AP136" s="45">
        <f t="shared" si="217"/>
        <v>0</v>
      </c>
      <c r="AQ136" s="45">
        <f t="shared" si="218"/>
        <v>0</v>
      </c>
      <c r="AR136" s="45">
        <f t="shared" si="219"/>
        <v>0</v>
      </c>
      <c r="AS136" s="45">
        <f t="shared" si="220"/>
        <v>0</v>
      </c>
      <c r="AT136" s="45">
        <f t="shared" si="221"/>
        <v>0</v>
      </c>
      <c r="AU136" s="45">
        <f t="shared" si="222"/>
        <v>0</v>
      </c>
      <c r="AV136" s="45">
        <f t="shared" si="223"/>
        <v>0</v>
      </c>
      <c r="AW136" s="45">
        <f t="shared" si="224"/>
        <v>0</v>
      </c>
      <c r="AX136" s="45">
        <f t="shared" si="225"/>
        <v>0</v>
      </c>
      <c r="AY136" s="45">
        <f t="shared" si="226"/>
        <v>0</v>
      </c>
      <c r="AZ136" s="45">
        <f t="shared" si="227"/>
        <v>0</v>
      </c>
      <c r="BA136" s="45">
        <f t="shared" si="228"/>
        <v>0</v>
      </c>
      <c r="BB136" s="45">
        <f t="shared" si="229"/>
        <v>0</v>
      </c>
      <c r="BC136" s="45">
        <f t="shared" si="230"/>
        <v>0</v>
      </c>
      <c r="BD136" s="45">
        <f t="shared" si="231"/>
        <v>0</v>
      </c>
      <c r="BE136" s="45">
        <f t="shared" si="232"/>
        <v>0</v>
      </c>
      <c r="BF136" s="45">
        <f t="shared" si="233"/>
        <v>0</v>
      </c>
      <c r="BG136" s="45">
        <f t="shared" si="234"/>
        <v>0</v>
      </c>
      <c r="BH136" s="45">
        <f t="shared" si="235"/>
        <v>0</v>
      </c>
      <c r="BI136" s="45">
        <f t="shared" si="236"/>
        <v>0</v>
      </c>
      <c r="BJ136" s="45">
        <f t="shared" si="237"/>
        <v>0</v>
      </c>
      <c r="BK136" s="45"/>
      <c r="CN136" s="274">
        <f t="shared" si="267"/>
        <v>0</v>
      </c>
      <c r="CO136" s="274">
        <v>135</v>
      </c>
      <c r="CP136" s="269">
        <f t="shared" si="268"/>
        <v>1</v>
      </c>
      <c r="CQ136" s="269">
        <f>CP136+COUNTIF($CP$2:CP136,CP136)-1</f>
        <v>135</v>
      </c>
      <c r="CR136" s="271" t="str">
        <f t="shared" si="238"/>
        <v>Martinique</v>
      </c>
      <c r="CS136" s="71">
        <f t="shared" si="269"/>
        <v>0</v>
      </c>
      <c r="CT136" s="45">
        <f t="shared" si="239"/>
        <v>0</v>
      </c>
      <c r="CU136" s="45">
        <f t="shared" si="240"/>
        <v>0</v>
      </c>
      <c r="CV136" s="45">
        <f t="shared" si="241"/>
        <v>0</v>
      </c>
      <c r="CW136" s="45">
        <f t="shared" si="242"/>
        <v>0</v>
      </c>
      <c r="CX136" s="45">
        <f t="shared" si="243"/>
        <v>0</v>
      </c>
      <c r="CY136" s="45">
        <f t="shared" si="244"/>
        <v>0</v>
      </c>
      <c r="CZ136" s="45">
        <f t="shared" si="245"/>
        <v>0</v>
      </c>
      <c r="DA136" s="45">
        <f t="shared" si="246"/>
        <v>0</v>
      </c>
      <c r="DB136" s="45">
        <f t="shared" si="247"/>
        <v>0</v>
      </c>
      <c r="DC136" s="45">
        <f t="shared" si="248"/>
        <v>0</v>
      </c>
      <c r="DD136" s="45">
        <f t="shared" si="249"/>
        <v>0</v>
      </c>
      <c r="DE136" s="45">
        <f t="shared" si="250"/>
        <v>0</v>
      </c>
      <c r="DF136" s="45">
        <f t="shared" si="251"/>
        <v>0</v>
      </c>
      <c r="DG136" s="45">
        <f t="shared" si="252"/>
        <v>0</v>
      </c>
      <c r="DH136" s="45">
        <f t="shared" si="253"/>
        <v>0</v>
      </c>
      <c r="DI136" s="45">
        <f t="shared" si="254"/>
        <v>0</v>
      </c>
      <c r="DJ136" s="45">
        <f t="shared" si="255"/>
        <v>0</v>
      </c>
      <c r="DK136" s="45">
        <f t="shared" si="256"/>
        <v>0</v>
      </c>
      <c r="DL136" s="45">
        <f t="shared" si="257"/>
        <v>0</v>
      </c>
      <c r="DM136" s="45">
        <f t="shared" si="258"/>
        <v>0</v>
      </c>
      <c r="DN136" s="45">
        <f t="shared" si="259"/>
        <v>0</v>
      </c>
      <c r="DO136" s="45">
        <f t="shared" si="260"/>
        <v>0</v>
      </c>
      <c r="DP136" s="45">
        <f t="shared" si="261"/>
        <v>0</v>
      </c>
      <c r="DQ136" s="45">
        <f t="shared" si="262"/>
        <v>0</v>
      </c>
    </row>
    <row r="137" spans="1:121">
      <c r="A137" s="269">
        <v>136</v>
      </c>
      <c r="B137" s="400">
        <f t="shared" si="263"/>
        <v>1</v>
      </c>
      <c r="C137" s="401">
        <f>B137+COUNTIF(B$2:$B137,B137)-1</f>
        <v>136</v>
      </c>
      <c r="D137" s="402" t="str">
        <f>Tables!AI137</f>
        <v>Mauritania</v>
      </c>
      <c r="E137" s="403">
        <f t="shared" si="264"/>
        <v>0</v>
      </c>
      <c r="F137" s="47">
        <f>SUMIFS('Portfolio Allocation'!C$10:C$109,'Portfolio Allocation'!$A$10:$A$109,'Graph Tables'!$D137)</f>
        <v>0</v>
      </c>
      <c r="G137" s="47">
        <f>SUMIFS('Portfolio Allocation'!D$10:D$109,'Portfolio Allocation'!$A$10:$A$109,'Graph Tables'!$D137)</f>
        <v>0</v>
      </c>
      <c r="H137" s="47">
        <f>SUMIFS('Portfolio Allocation'!E$10:E$109,'Portfolio Allocation'!$A$10:$A$109,'Graph Tables'!$D137)</f>
        <v>0</v>
      </c>
      <c r="I137" s="47">
        <f>SUMIFS('Portfolio Allocation'!F$10:F$109,'Portfolio Allocation'!$A$10:$A$109,'Graph Tables'!$D137)</f>
        <v>0</v>
      </c>
      <c r="J137" s="47">
        <f>SUMIFS('Portfolio Allocation'!G$10:G$109,'Portfolio Allocation'!$A$10:$A$109,'Graph Tables'!$D137)</f>
        <v>0</v>
      </c>
      <c r="K137" s="47">
        <f>SUMIFS('Portfolio Allocation'!H$10:H$109,'Portfolio Allocation'!$A$10:$A$109,'Graph Tables'!$D137)</f>
        <v>0</v>
      </c>
      <c r="L137" s="47">
        <f>SUMIFS('Portfolio Allocation'!I$10:I$109,'Portfolio Allocation'!$A$10:$A$109,'Graph Tables'!$D137)</f>
        <v>0</v>
      </c>
      <c r="M137" s="47">
        <f>SUMIFS('Portfolio Allocation'!J$10:J$109,'Portfolio Allocation'!$A$10:$A$109,'Graph Tables'!$D137)</f>
        <v>0</v>
      </c>
      <c r="N137" s="47">
        <f>SUMIFS('Portfolio Allocation'!K$10:K$109,'Portfolio Allocation'!$A$10:$A$109,'Graph Tables'!$D137)</f>
        <v>0</v>
      </c>
      <c r="O137" s="47">
        <f>SUMIFS('Portfolio Allocation'!L$10:L$109,'Portfolio Allocation'!$A$10:$A$109,'Graph Tables'!$D137)</f>
        <v>0</v>
      </c>
      <c r="P137" s="47">
        <f>SUMIFS('Portfolio Allocation'!M$10:M$109,'Portfolio Allocation'!$A$10:$A$109,'Graph Tables'!$D137)</f>
        <v>0</v>
      </c>
      <c r="Q137" s="47">
        <f>SUMIFS('Portfolio Allocation'!N$10:N$109,'Portfolio Allocation'!$A$10:$A$109,'Graph Tables'!$D137)</f>
        <v>0</v>
      </c>
      <c r="R137" s="47">
        <f>SUMIFS('Portfolio Allocation'!O$10:O$109,'Portfolio Allocation'!$A$10:$A$109,'Graph Tables'!$D137)</f>
        <v>0</v>
      </c>
      <c r="S137" s="47">
        <f>SUMIFS('Portfolio Allocation'!P$10:P$109,'Portfolio Allocation'!$A$10:$A$109,'Graph Tables'!$D137)</f>
        <v>0</v>
      </c>
      <c r="T137" s="47">
        <f>SUMIFS('Portfolio Allocation'!Q$10:Q$109,'Portfolio Allocation'!$A$10:$A$109,'Graph Tables'!$D137)</f>
        <v>0</v>
      </c>
      <c r="U137" s="47">
        <f>SUMIFS('Portfolio Allocation'!R$10:R$109,'Portfolio Allocation'!$A$10:$A$109,'Graph Tables'!$D137)</f>
        <v>0</v>
      </c>
      <c r="V137" s="47">
        <f>SUMIFS('Portfolio Allocation'!S$10:S$109,'Portfolio Allocation'!$A$10:$A$109,'Graph Tables'!$D137)</f>
        <v>0</v>
      </c>
      <c r="W137" s="47">
        <f>SUMIFS('Portfolio Allocation'!T$10:T$109,'Portfolio Allocation'!$A$10:$A$109,'Graph Tables'!$D137)</f>
        <v>0</v>
      </c>
      <c r="X137" s="47">
        <f>SUMIFS('Portfolio Allocation'!U$10:U$109,'Portfolio Allocation'!$A$10:$A$109,'Graph Tables'!$D137)</f>
        <v>0</v>
      </c>
      <c r="Y137" s="47">
        <f>SUMIFS('Portfolio Allocation'!V$10:V$109,'Portfolio Allocation'!$A$10:$A$109,'Graph Tables'!$D137)</f>
        <v>0</v>
      </c>
      <c r="Z137" s="47">
        <f>SUMIFS('Portfolio Allocation'!W$10:W$109,'Portfolio Allocation'!$A$10:$A$109,'Graph Tables'!$D137)</f>
        <v>0</v>
      </c>
      <c r="AA137" s="47">
        <f>SUMIFS('Portfolio Allocation'!X$10:X$109,'Portfolio Allocation'!$A$10:$A$109,'Graph Tables'!$D137)</f>
        <v>0</v>
      </c>
      <c r="AB137" s="47">
        <f>SUMIFS('Portfolio Allocation'!Y$10:Y$109,'Portfolio Allocation'!$A$10:$A$109,'Graph Tables'!$D137)</f>
        <v>0</v>
      </c>
      <c r="AC137" s="47">
        <f>SUMIFS('Portfolio Allocation'!Z$10:Z$109,'Portfolio Allocation'!$A$10:$A$109,'Graph Tables'!$D137)</f>
        <v>0</v>
      </c>
      <c r="AD137" s="47"/>
      <c r="AH137" s="47"/>
      <c r="AI137" s="269">
        <f t="shared" si="265"/>
        <v>1</v>
      </c>
      <c r="AJ137" s="269">
        <f>AI137+COUNTIF(AI$2:$AI137,AI137)-1</f>
        <v>136</v>
      </c>
      <c r="AK137" s="271" t="str">
        <f t="shared" si="213"/>
        <v>Mauritania</v>
      </c>
      <c r="AL137" s="71">
        <f t="shared" si="266"/>
        <v>0</v>
      </c>
      <c r="AM137" s="45">
        <f t="shared" si="214"/>
        <v>0</v>
      </c>
      <c r="AN137" s="45">
        <f t="shared" si="215"/>
        <v>0</v>
      </c>
      <c r="AO137" s="45">
        <f t="shared" si="216"/>
        <v>0</v>
      </c>
      <c r="AP137" s="45">
        <f t="shared" si="217"/>
        <v>0</v>
      </c>
      <c r="AQ137" s="45">
        <f t="shared" si="218"/>
        <v>0</v>
      </c>
      <c r="AR137" s="45">
        <f t="shared" si="219"/>
        <v>0</v>
      </c>
      <c r="AS137" s="45">
        <f t="shared" si="220"/>
        <v>0</v>
      </c>
      <c r="AT137" s="45">
        <f t="shared" si="221"/>
        <v>0</v>
      </c>
      <c r="AU137" s="45">
        <f t="shared" si="222"/>
        <v>0</v>
      </c>
      <c r="AV137" s="45">
        <f t="shared" si="223"/>
        <v>0</v>
      </c>
      <c r="AW137" s="45">
        <f t="shared" si="224"/>
        <v>0</v>
      </c>
      <c r="AX137" s="45">
        <f t="shared" si="225"/>
        <v>0</v>
      </c>
      <c r="AY137" s="45">
        <f t="shared" si="226"/>
        <v>0</v>
      </c>
      <c r="AZ137" s="45">
        <f t="shared" si="227"/>
        <v>0</v>
      </c>
      <c r="BA137" s="45">
        <f t="shared" si="228"/>
        <v>0</v>
      </c>
      <c r="BB137" s="45">
        <f t="shared" si="229"/>
        <v>0</v>
      </c>
      <c r="BC137" s="45">
        <f t="shared" si="230"/>
        <v>0</v>
      </c>
      <c r="BD137" s="45">
        <f t="shared" si="231"/>
        <v>0</v>
      </c>
      <c r="BE137" s="45">
        <f t="shared" si="232"/>
        <v>0</v>
      </c>
      <c r="BF137" s="45">
        <f t="shared" si="233"/>
        <v>0</v>
      </c>
      <c r="BG137" s="45">
        <f t="shared" si="234"/>
        <v>0</v>
      </c>
      <c r="BH137" s="45">
        <f t="shared" si="235"/>
        <v>0</v>
      </c>
      <c r="BI137" s="45">
        <f t="shared" si="236"/>
        <v>0</v>
      </c>
      <c r="BJ137" s="45">
        <f t="shared" si="237"/>
        <v>0</v>
      </c>
      <c r="BK137" s="45"/>
      <c r="CN137" s="274">
        <f t="shared" si="267"/>
        <v>0</v>
      </c>
      <c r="CO137" s="274">
        <v>136</v>
      </c>
      <c r="CP137" s="269">
        <f t="shared" si="268"/>
        <v>1</v>
      </c>
      <c r="CQ137" s="269">
        <f>CP137+COUNTIF($CP$2:CP137,CP137)-1</f>
        <v>136</v>
      </c>
      <c r="CR137" s="271" t="str">
        <f t="shared" si="238"/>
        <v>Mauritania</v>
      </c>
      <c r="CS137" s="71">
        <f t="shared" si="269"/>
        <v>0</v>
      </c>
      <c r="CT137" s="45">
        <f t="shared" si="239"/>
        <v>0</v>
      </c>
      <c r="CU137" s="45">
        <f t="shared" si="240"/>
        <v>0</v>
      </c>
      <c r="CV137" s="45">
        <f t="shared" si="241"/>
        <v>0</v>
      </c>
      <c r="CW137" s="45">
        <f t="shared" si="242"/>
        <v>0</v>
      </c>
      <c r="CX137" s="45">
        <f t="shared" si="243"/>
        <v>0</v>
      </c>
      <c r="CY137" s="45">
        <f t="shared" si="244"/>
        <v>0</v>
      </c>
      <c r="CZ137" s="45">
        <f t="shared" si="245"/>
        <v>0</v>
      </c>
      <c r="DA137" s="45">
        <f t="shared" si="246"/>
        <v>0</v>
      </c>
      <c r="DB137" s="45">
        <f t="shared" si="247"/>
        <v>0</v>
      </c>
      <c r="DC137" s="45">
        <f t="shared" si="248"/>
        <v>0</v>
      </c>
      <c r="DD137" s="45">
        <f t="shared" si="249"/>
        <v>0</v>
      </c>
      <c r="DE137" s="45">
        <f t="shared" si="250"/>
        <v>0</v>
      </c>
      <c r="DF137" s="45">
        <f t="shared" si="251"/>
        <v>0</v>
      </c>
      <c r="DG137" s="45">
        <f t="shared" si="252"/>
        <v>0</v>
      </c>
      <c r="DH137" s="45">
        <f t="shared" si="253"/>
        <v>0</v>
      </c>
      <c r="DI137" s="45">
        <f t="shared" si="254"/>
        <v>0</v>
      </c>
      <c r="DJ137" s="45">
        <f t="shared" si="255"/>
        <v>0</v>
      </c>
      <c r="DK137" s="45">
        <f t="shared" si="256"/>
        <v>0</v>
      </c>
      <c r="DL137" s="45">
        <f t="shared" si="257"/>
        <v>0</v>
      </c>
      <c r="DM137" s="45">
        <f t="shared" si="258"/>
        <v>0</v>
      </c>
      <c r="DN137" s="45">
        <f t="shared" si="259"/>
        <v>0</v>
      </c>
      <c r="DO137" s="45">
        <f t="shared" si="260"/>
        <v>0</v>
      </c>
      <c r="DP137" s="45">
        <f t="shared" si="261"/>
        <v>0</v>
      </c>
      <c r="DQ137" s="45">
        <f t="shared" si="262"/>
        <v>0</v>
      </c>
    </row>
    <row r="138" spans="1:121">
      <c r="A138" s="269">
        <v>137</v>
      </c>
      <c r="B138" s="400">
        <f t="shared" si="263"/>
        <v>1</v>
      </c>
      <c r="C138" s="401">
        <f>B138+COUNTIF(B$2:$B138,B138)-1</f>
        <v>137</v>
      </c>
      <c r="D138" s="402" t="str">
        <f>Tables!AI138</f>
        <v>Mauritius</v>
      </c>
      <c r="E138" s="403">
        <f t="shared" si="264"/>
        <v>0</v>
      </c>
      <c r="F138" s="47">
        <f>SUMIFS('Portfolio Allocation'!C$10:C$109,'Portfolio Allocation'!$A$10:$A$109,'Graph Tables'!$D138)</f>
        <v>0</v>
      </c>
      <c r="G138" s="47">
        <f>SUMIFS('Portfolio Allocation'!D$10:D$109,'Portfolio Allocation'!$A$10:$A$109,'Graph Tables'!$D138)</f>
        <v>0</v>
      </c>
      <c r="H138" s="47">
        <f>SUMIFS('Portfolio Allocation'!E$10:E$109,'Portfolio Allocation'!$A$10:$A$109,'Graph Tables'!$D138)</f>
        <v>0</v>
      </c>
      <c r="I138" s="47">
        <f>SUMIFS('Portfolio Allocation'!F$10:F$109,'Portfolio Allocation'!$A$10:$A$109,'Graph Tables'!$D138)</f>
        <v>0</v>
      </c>
      <c r="J138" s="47">
        <f>SUMIFS('Portfolio Allocation'!G$10:G$109,'Portfolio Allocation'!$A$10:$A$109,'Graph Tables'!$D138)</f>
        <v>0</v>
      </c>
      <c r="K138" s="47">
        <f>SUMIFS('Portfolio Allocation'!H$10:H$109,'Portfolio Allocation'!$A$10:$A$109,'Graph Tables'!$D138)</f>
        <v>0</v>
      </c>
      <c r="L138" s="47">
        <f>SUMIFS('Portfolio Allocation'!I$10:I$109,'Portfolio Allocation'!$A$10:$A$109,'Graph Tables'!$D138)</f>
        <v>0</v>
      </c>
      <c r="M138" s="47">
        <f>SUMIFS('Portfolio Allocation'!J$10:J$109,'Portfolio Allocation'!$A$10:$A$109,'Graph Tables'!$D138)</f>
        <v>0</v>
      </c>
      <c r="N138" s="47">
        <f>SUMIFS('Portfolio Allocation'!K$10:K$109,'Portfolio Allocation'!$A$10:$A$109,'Graph Tables'!$D138)</f>
        <v>0</v>
      </c>
      <c r="O138" s="47">
        <f>SUMIFS('Portfolio Allocation'!L$10:L$109,'Portfolio Allocation'!$A$10:$A$109,'Graph Tables'!$D138)</f>
        <v>0</v>
      </c>
      <c r="P138" s="47">
        <f>SUMIFS('Portfolio Allocation'!M$10:M$109,'Portfolio Allocation'!$A$10:$A$109,'Graph Tables'!$D138)</f>
        <v>0</v>
      </c>
      <c r="Q138" s="47">
        <f>SUMIFS('Portfolio Allocation'!N$10:N$109,'Portfolio Allocation'!$A$10:$A$109,'Graph Tables'!$D138)</f>
        <v>0</v>
      </c>
      <c r="R138" s="47">
        <f>SUMIFS('Portfolio Allocation'!O$10:O$109,'Portfolio Allocation'!$A$10:$A$109,'Graph Tables'!$D138)</f>
        <v>0</v>
      </c>
      <c r="S138" s="47">
        <f>SUMIFS('Portfolio Allocation'!P$10:P$109,'Portfolio Allocation'!$A$10:$A$109,'Graph Tables'!$D138)</f>
        <v>0</v>
      </c>
      <c r="T138" s="47">
        <f>SUMIFS('Portfolio Allocation'!Q$10:Q$109,'Portfolio Allocation'!$A$10:$A$109,'Graph Tables'!$D138)</f>
        <v>0</v>
      </c>
      <c r="U138" s="47">
        <f>SUMIFS('Portfolio Allocation'!R$10:R$109,'Portfolio Allocation'!$A$10:$A$109,'Graph Tables'!$D138)</f>
        <v>0</v>
      </c>
      <c r="V138" s="47">
        <f>SUMIFS('Portfolio Allocation'!S$10:S$109,'Portfolio Allocation'!$A$10:$A$109,'Graph Tables'!$D138)</f>
        <v>0</v>
      </c>
      <c r="W138" s="47">
        <f>SUMIFS('Portfolio Allocation'!T$10:T$109,'Portfolio Allocation'!$A$10:$A$109,'Graph Tables'!$D138)</f>
        <v>0</v>
      </c>
      <c r="X138" s="47">
        <f>SUMIFS('Portfolio Allocation'!U$10:U$109,'Portfolio Allocation'!$A$10:$A$109,'Graph Tables'!$D138)</f>
        <v>0</v>
      </c>
      <c r="Y138" s="47">
        <f>SUMIFS('Portfolio Allocation'!V$10:V$109,'Portfolio Allocation'!$A$10:$A$109,'Graph Tables'!$D138)</f>
        <v>0</v>
      </c>
      <c r="Z138" s="47">
        <f>SUMIFS('Portfolio Allocation'!W$10:W$109,'Portfolio Allocation'!$A$10:$A$109,'Graph Tables'!$D138)</f>
        <v>0</v>
      </c>
      <c r="AA138" s="47">
        <f>SUMIFS('Portfolio Allocation'!X$10:X$109,'Portfolio Allocation'!$A$10:$A$109,'Graph Tables'!$D138)</f>
        <v>0</v>
      </c>
      <c r="AB138" s="47">
        <f>SUMIFS('Portfolio Allocation'!Y$10:Y$109,'Portfolio Allocation'!$A$10:$A$109,'Graph Tables'!$D138)</f>
        <v>0</v>
      </c>
      <c r="AC138" s="47">
        <f>SUMIFS('Portfolio Allocation'!Z$10:Z$109,'Portfolio Allocation'!$A$10:$A$109,'Graph Tables'!$D138)</f>
        <v>0</v>
      </c>
      <c r="AD138" s="47"/>
      <c r="AH138" s="47"/>
      <c r="AI138" s="269">
        <f t="shared" si="265"/>
        <v>1</v>
      </c>
      <c r="AJ138" s="269">
        <f>AI138+COUNTIF(AI$2:$AI138,AI138)-1</f>
        <v>137</v>
      </c>
      <c r="AK138" s="271" t="str">
        <f t="shared" si="213"/>
        <v>Mauritius</v>
      </c>
      <c r="AL138" s="71">
        <f t="shared" si="266"/>
        <v>0</v>
      </c>
      <c r="AM138" s="45">
        <f t="shared" si="214"/>
        <v>0</v>
      </c>
      <c r="AN138" s="45">
        <f t="shared" si="215"/>
        <v>0</v>
      </c>
      <c r="AO138" s="45">
        <f t="shared" si="216"/>
        <v>0</v>
      </c>
      <c r="AP138" s="45">
        <f t="shared" si="217"/>
        <v>0</v>
      </c>
      <c r="AQ138" s="45">
        <f t="shared" si="218"/>
        <v>0</v>
      </c>
      <c r="AR138" s="45">
        <f t="shared" si="219"/>
        <v>0</v>
      </c>
      <c r="AS138" s="45">
        <f t="shared" si="220"/>
        <v>0</v>
      </c>
      <c r="AT138" s="45">
        <f t="shared" si="221"/>
        <v>0</v>
      </c>
      <c r="AU138" s="45">
        <f t="shared" si="222"/>
        <v>0</v>
      </c>
      <c r="AV138" s="45">
        <f t="shared" si="223"/>
        <v>0</v>
      </c>
      <c r="AW138" s="45">
        <f t="shared" si="224"/>
        <v>0</v>
      </c>
      <c r="AX138" s="45">
        <f t="shared" si="225"/>
        <v>0</v>
      </c>
      <c r="AY138" s="45">
        <f t="shared" si="226"/>
        <v>0</v>
      </c>
      <c r="AZ138" s="45">
        <f t="shared" si="227"/>
        <v>0</v>
      </c>
      <c r="BA138" s="45">
        <f t="shared" si="228"/>
        <v>0</v>
      </c>
      <c r="BB138" s="45">
        <f t="shared" si="229"/>
        <v>0</v>
      </c>
      <c r="BC138" s="45">
        <f t="shared" si="230"/>
        <v>0</v>
      </c>
      <c r="BD138" s="45">
        <f t="shared" si="231"/>
        <v>0</v>
      </c>
      <c r="BE138" s="45">
        <f t="shared" si="232"/>
        <v>0</v>
      </c>
      <c r="BF138" s="45">
        <f t="shared" si="233"/>
        <v>0</v>
      </c>
      <c r="BG138" s="45">
        <f t="shared" si="234"/>
        <v>0</v>
      </c>
      <c r="BH138" s="45">
        <f t="shared" si="235"/>
        <v>0</v>
      </c>
      <c r="BI138" s="45">
        <f t="shared" si="236"/>
        <v>0</v>
      </c>
      <c r="BJ138" s="45">
        <f t="shared" si="237"/>
        <v>0</v>
      </c>
      <c r="BK138" s="45"/>
      <c r="CN138" s="274">
        <f t="shared" si="267"/>
        <v>0</v>
      </c>
      <c r="CO138" s="274">
        <v>137</v>
      </c>
      <c r="CP138" s="269">
        <f t="shared" si="268"/>
        <v>1</v>
      </c>
      <c r="CQ138" s="269">
        <f>CP138+COUNTIF($CP$2:CP138,CP138)-1</f>
        <v>137</v>
      </c>
      <c r="CR138" s="271" t="str">
        <f t="shared" si="238"/>
        <v>Mauritius</v>
      </c>
      <c r="CS138" s="71">
        <f t="shared" si="269"/>
        <v>0</v>
      </c>
      <c r="CT138" s="45">
        <f t="shared" si="239"/>
        <v>0</v>
      </c>
      <c r="CU138" s="45">
        <f t="shared" si="240"/>
        <v>0</v>
      </c>
      <c r="CV138" s="45">
        <f t="shared" si="241"/>
        <v>0</v>
      </c>
      <c r="CW138" s="45">
        <f t="shared" si="242"/>
        <v>0</v>
      </c>
      <c r="CX138" s="45">
        <f t="shared" si="243"/>
        <v>0</v>
      </c>
      <c r="CY138" s="45">
        <f t="shared" si="244"/>
        <v>0</v>
      </c>
      <c r="CZ138" s="45">
        <f t="shared" si="245"/>
        <v>0</v>
      </c>
      <c r="DA138" s="45">
        <f t="shared" si="246"/>
        <v>0</v>
      </c>
      <c r="DB138" s="45">
        <f t="shared" si="247"/>
        <v>0</v>
      </c>
      <c r="DC138" s="45">
        <f t="shared" si="248"/>
        <v>0</v>
      </c>
      <c r="DD138" s="45">
        <f t="shared" si="249"/>
        <v>0</v>
      </c>
      <c r="DE138" s="45">
        <f t="shared" si="250"/>
        <v>0</v>
      </c>
      <c r="DF138" s="45">
        <f t="shared" si="251"/>
        <v>0</v>
      </c>
      <c r="DG138" s="45">
        <f t="shared" si="252"/>
        <v>0</v>
      </c>
      <c r="DH138" s="45">
        <f t="shared" si="253"/>
        <v>0</v>
      </c>
      <c r="DI138" s="45">
        <f t="shared" si="254"/>
        <v>0</v>
      </c>
      <c r="DJ138" s="45">
        <f t="shared" si="255"/>
        <v>0</v>
      </c>
      <c r="DK138" s="45">
        <f t="shared" si="256"/>
        <v>0</v>
      </c>
      <c r="DL138" s="45">
        <f t="shared" si="257"/>
        <v>0</v>
      </c>
      <c r="DM138" s="45">
        <f t="shared" si="258"/>
        <v>0</v>
      </c>
      <c r="DN138" s="45">
        <f t="shared" si="259"/>
        <v>0</v>
      </c>
      <c r="DO138" s="45">
        <f t="shared" si="260"/>
        <v>0</v>
      </c>
      <c r="DP138" s="45">
        <f t="shared" si="261"/>
        <v>0</v>
      </c>
      <c r="DQ138" s="45">
        <f t="shared" si="262"/>
        <v>0</v>
      </c>
    </row>
    <row r="139" spans="1:121">
      <c r="A139" s="269">
        <v>138</v>
      </c>
      <c r="B139" s="400">
        <f t="shared" si="263"/>
        <v>1</v>
      </c>
      <c r="C139" s="401">
        <f>B139+COUNTIF(B$2:$B139,B139)-1</f>
        <v>138</v>
      </c>
      <c r="D139" s="402" t="str">
        <f>Tables!AI139</f>
        <v>Mayotte</v>
      </c>
      <c r="E139" s="403">
        <f t="shared" si="264"/>
        <v>0</v>
      </c>
      <c r="F139" s="47">
        <f>SUMIFS('Portfolio Allocation'!C$10:C$109,'Portfolio Allocation'!$A$10:$A$109,'Graph Tables'!$D139)</f>
        <v>0</v>
      </c>
      <c r="G139" s="47">
        <f>SUMIFS('Portfolio Allocation'!D$10:D$109,'Portfolio Allocation'!$A$10:$A$109,'Graph Tables'!$D139)</f>
        <v>0</v>
      </c>
      <c r="H139" s="47">
        <f>SUMIFS('Portfolio Allocation'!E$10:E$109,'Portfolio Allocation'!$A$10:$A$109,'Graph Tables'!$D139)</f>
        <v>0</v>
      </c>
      <c r="I139" s="47">
        <f>SUMIFS('Portfolio Allocation'!F$10:F$109,'Portfolio Allocation'!$A$10:$A$109,'Graph Tables'!$D139)</f>
        <v>0</v>
      </c>
      <c r="J139" s="47">
        <f>SUMIFS('Portfolio Allocation'!G$10:G$109,'Portfolio Allocation'!$A$10:$A$109,'Graph Tables'!$D139)</f>
        <v>0</v>
      </c>
      <c r="K139" s="47">
        <f>SUMIFS('Portfolio Allocation'!H$10:H$109,'Portfolio Allocation'!$A$10:$A$109,'Graph Tables'!$D139)</f>
        <v>0</v>
      </c>
      <c r="L139" s="47">
        <f>SUMIFS('Portfolio Allocation'!I$10:I$109,'Portfolio Allocation'!$A$10:$A$109,'Graph Tables'!$D139)</f>
        <v>0</v>
      </c>
      <c r="M139" s="47">
        <f>SUMIFS('Portfolio Allocation'!J$10:J$109,'Portfolio Allocation'!$A$10:$A$109,'Graph Tables'!$D139)</f>
        <v>0</v>
      </c>
      <c r="N139" s="47">
        <f>SUMIFS('Portfolio Allocation'!K$10:K$109,'Portfolio Allocation'!$A$10:$A$109,'Graph Tables'!$D139)</f>
        <v>0</v>
      </c>
      <c r="O139" s="47">
        <f>SUMIFS('Portfolio Allocation'!L$10:L$109,'Portfolio Allocation'!$A$10:$A$109,'Graph Tables'!$D139)</f>
        <v>0</v>
      </c>
      <c r="P139" s="47">
        <f>SUMIFS('Portfolio Allocation'!M$10:M$109,'Portfolio Allocation'!$A$10:$A$109,'Graph Tables'!$D139)</f>
        <v>0</v>
      </c>
      <c r="Q139" s="47">
        <f>SUMIFS('Portfolio Allocation'!N$10:N$109,'Portfolio Allocation'!$A$10:$A$109,'Graph Tables'!$D139)</f>
        <v>0</v>
      </c>
      <c r="R139" s="47">
        <f>SUMIFS('Portfolio Allocation'!O$10:O$109,'Portfolio Allocation'!$A$10:$A$109,'Graph Tables'!$D139)</f>
        <v>0</v>
      </c>
      <c r="S139" s="47">
        <f>SUMIFS('Portfolio Allocation'!P$10:P$109,'Portfolio Allocation'!$A$10:$A$109,'Graph Tables'!$D139)</f>
        <v>0</v>
      </c>
      <c r="T139" s="47">
        <f>SUMIFS('Portfolio Allocation'!Q$10:Q$109,'Portfolio Allocation'!$A$10:$A$109,'Graph Tables'!$D139)</f>
        <v>0</v>
      </c>
      <c r="U139" s="47">
        <f>SUMIFS('Portfolio Allocation'!R$10:R$109,'Portfolio Allocation'!$A$10:$A$109,'Graph Tables'!$D139)</f>
        <v>0</v>
      </c>
      <c r="V139" s="47">
        <f>SUMIFS('Portfolio Allocation'!S$10:S$109,'Portfolio Allocation'!$A$10:$A$109,'Graph Tables'!$D139)</f>
        <v>0</v>
      </c>
      <c r="W139" s="47">
        <f>SUMIFS('Portfolio Allocation'!T$10:T$109,'Portfolio Allocation'!$A$10:$A$109,'Graph Tables'!$D139)</f>
        <v>0</v>
      </c>
      <c r="X139" s="47">
        <f>SUMIFS('Portfolio Allocation'!U$10:U$109,'Portfolio Allocation'!$A$10:$A$109,'Graph Tables'!$D139)</f>
        <v>0</v>
      </c>
      <c r="Y139" s="47">
        <f>SUMIFS('Portfolio Allocation'!V$10:V$109,'Portfolio Allocation'!$A$10:$A$109,'Graph Tables'!$D139)</f>
        <v>0</v>
      </c>
      <c r="Z139" s="47">
        <f>SUMIFS('Portfolio Allocation'!W$10:W$109,'Portfolio Allocation'!$A$10:$A$109,'Graph Tables'!$D139)</f>
        <v>0</v>
      </c>
      <c r="AA139" s="47">
        <f>SUMIFS('Portfolio Allocation'!X$10:X$109,'Portfolio Allocation'!$A$10:$A$109,'Graph Tables'!$D139)</f>
        <v>0</v>
      </c>
      <c r="AB139" s="47">
        <f>SUMIFS('Portfolio Allocation'!Y$10:Y$109,'Portfolio Allocation'!$A$10:$A$109,'Graph Tables'!$D139)</f>
        <v>0</v>
      </c>
      <c r="AC139" s="47">
        <f>SUMIFS('Portfolio Allocation'!Z$10:Z$109,'Portfolio Allocation'!$A$10:$A$109,'Graph Tables'!$D139)</f>
        <v>0</v>
      </c>
      <c r="AD139" s="47"/>
      <c r="AH139" s="47"/>
      <c r="AI139" s="269">
        <f t="shared" si="265"/>
        <v>1</v>
      </c>
      <c r="AJ139" s="269">
        <f>AI139+COUNTIF(AI$2:$AI139,AI139)-1</f>
        <v>138</v>
      </c>
      <c r="AK139" s="271" t="str">
        <f t="shared" si="213"/>
        <v>Mayotte</v>
      </c>
      <c r="AL139" s="71">
        <f t="shared" si="266"/>
        <v>0</v>
      </c>
      <c r="AM139" s="45">
        <f t="shared" si="214"/>
        <v>0</v>
      </c>
      <c r="AN139" s="45">
        <f t="shared" si="215"/>
        <v>0</v>
      </c>
      <c r="AO139" s="45">
        <f t="shared" si="216"/>
        <v>0</v>
      </c>
      <c r="AP139" s="45">
        <f t="shared" si="217"/>
        <v>0</v>
      </c>
      <c r="AQ139" s="45">
        <f t="shared" si="218"/>
        <v>0</v>
      </c>
      <c r="AR139" s="45">
        <f t="shared" si="219"/>
        <v>0</v>
      </c>
      <c r="AS139" s="45">
        <f t="shared" si="220"/>
        <v>0</v>
      </c>
      <c r="AT139" s="45">
        <f t="shared" si="221"/>
        <v>0</v>
      </c>
      <c r="AU139" s="45">
        <f t="shared" si="222"/>
        <v>0</v>
      </c>
      <c r="AV139" s="45">
        <f t="shared" si="223"/>
        <v>0</v>
      </c>
      <c r="AW139" s="45">
        <f t="shared" si="224"/>
        <v>0</v>
      </c>
      <c r="AX139" s="45">
        <f t="shared" si="225"/>
        <v>0</v>
      </c>
      <c r="AY139" s="45">
        <f t="shared" si="226"/>
        <v>0</v>
      </c>
      <c r="AZ139" s="45">
        <f t="shared" si="227"/>
        <v>0</v>
      </c>
      <c r="BA139" s="45">
        <f t="shared" si="228"/>
        <v>0</v>
      </c>
      <c r="BB139" s="45">
        <f t="shared" si="229"/>
        <v>0</v>
      </c>
      <c r="BC139" s="45">
        <f t="shared" si="230"/>
        <v>0</v>
      </c>
      <c r="BD139" s="45">
        <f t="shared" si="231"/>
        <v>0</v>
      </c>
      <c r="BE139" s="45">
        <f t="shared" si="232"/>
        <v>0</v>
      </c>
      <c r="BF139" s="45">
        <f t="shared" si="233"/>
        <v>0</v>
      </c>
      <c r="BG139" s="45">
        <f t="shared" si="234"/>
        <v>0</v>
      </c>
      <c r="BH139" s="45">
        <f t="shared" si="235"/>
        <v>0</v>
      </c>
      <c r="BI139" s="45">
        <f t="shared" si="236"/>
        <v>0</v>
      </c>
      <c r="BJ139" s="45">
        <f t="shared" si="237"/>
        <v>0</v>
      </c>
      <c r="BK139" s="45"/>
      <c r="CN139" s="274">
        <f t="shared" si="267"/>
        <v>0</v>
      </c>
      <c r="CO139" s="274">
        <v>138</v>
      </c>
      <c r="CP139" s="269">
        <f t="shared" si="268"/>
        <v>1</v>
      </c>
      <c r="CQ139" s="269">
        <f>CP139+COUNTIF($CP$2:CP139,CP139)-1</f>
        <v>138</v>
      </c>
      <c r="CR139" s="271" t="str">
        <f t="shared" si="238"/>
        <v>Mayotte</v>
      </c>
      <c r="CS139" s="71">
        <f t="shared" si="269"/>
        <v>0</v>
      </c>
      <c r="CT139" s="45">
        <f t="shared" si="239"/>
        <v>0</v>
      </c>
      <c r="CU139" s="45">
        <f t="shared" si="240"/>
        <v>0</v>
      </c>
      <c r="CV139" s="45">
        <f t="shared" si="241"/>
        <v>0</v>
      </c>
      <c r="CW139" s="45">
        <f t="shared" si="242"/>
        <v>0</v>
      </c>
      <c r="CX139" s="45">
        <f t="shared" si="243"/>
        <v>0</v>
      </c>
      <c r="CY139" s="45">
        <f t="shared" si="244"/>
        <v>0</v>
      </c>
      <c r="CZ139" s="45">
        <f t="shared" si="245"/>
        <v>0</v>
      </c>
      <c r="DA139" s="45">
        <f t="shared" si="246"/>
        <v>0</v>
      </c>
      <c r="DB139" s="45">
        <f t="shared" si="247"/>
        <v>0</v>
      </c>
      <c r="DC139" s="45">
        <f t="shared" si="248"/>
        <v>0</v>
      </c>
      <c r="DD139" s="45">
        <f t="shared" si="249"/>
        <v>0</v>
      </c>
      <c r="DE139" s="45">
        <f t="shared" si="250"/>
        <v>0</v>
      </c>
      <c r="DF139" s="45">
        <f t="shared" si="251"/>
        <v>0</v>
      </c>
      <c r="DG139" s="45">
        <f t="shared" si="252"/>
        <v>0</v>
      </c>
      <c r="DH139" s="45">
        <f t="shared" si="253"/>
        <v>0</v>
      </c>
      <c r="DI139" s="45">
        <f t="shared" si="254"/>
        <v>0</v>
      </c>
      <c r="DJ139" s="45">
        <f t="shared" si="255"/>
        <v>0</v>
      </c>
      <c r="DK139" s="45">
        <f t="shared" si="256"/>
        <v>0</v>
      </c>
      <c r="DL139" s="45">
        <f t="shared" si="257"/>
        <v>0</v>
      </c>
      <c r="DM139" s="45">
        <f t="shared" si="258"/>
        <v>0</v>
      </c>
      <c r="DN139" s="45">
        <f t="shared" si="259"/>
        <v>0</v>
      </c>
      <c r="DO139" s="45">
        <f t="shared" si="260"/>
        <v>0</v>
      </c>
      <c r="DP139" s="45">
        <f t="shared" si="261"/>
        <v>0</v>
      </c>
      <c r="DQ139" s="45">
        <f t="shared" si="262"/>
        <v>0</v>
      </c>
    </row>
    <row r="140" spans="1:121">
      <c r="A140" s="269">
        <v>139</v>
      </c>
      <c r="B140" s="400">
        <f t="shared" si="263"/>
        <v>1</v>
      </c>
      <c r="C140" s="401">
        <f>B140+COUNTIF(B$2:$B140,B140)-1</f>
        <v>139</v>
      </c>
      <c r="D140" s="402" t="str">
        <f>Tables!AI140</f>
        <v>Mexico</v>
      </c>
      <c r="E140" s="403">
        <f t="shared" si="264"/>
        <v>0</v>
      </c>
      <c r="F140" s="47">
        <f>SUMIFS('Portfolio Allocation'!C$10:C$109,'Portfolio Allocation'!$A$10:$A$109,'Graph Tables'!$D140)</f>
        <v>0</v>
      </c>
      <c r="G140" s="47">
        <f>SUMIFS('Portfolio Allocation'!D$10:D$109,'Portfolio Allocation'!$A$10:$A$109,'Graph Tables'!$D140)</f>
        <v>0</v>
      </c>
      <c r="H140" s="47">
        <f>SUMIFS('Portfolio Allocation'!E$10:E$109,'Portfolio Allocation'!$A$10:$A$109,'Graph Tables'!$D140)</f>
        <v>0</v>
      </c>
      <c r="I140" s="47">
        <f>SUMIFS('Portfolio Allocation'!F$10:F$109,'Portfolio Allocation'!$A$10:$A$109,'Graph Tables'!$D140)</f>
        <v>0</v>
      </c>
      <c r="J140" s="47">
        <f>SUMIFS('Portfolio Allocation'!G$10:G$109,'Portfolio Allocation'!$A$10:$A$109,'Graph Tables'!$D140)</f>
        <v>0</v>
      </c>
      <c r="K140" s="47">
        <f>SUMIFS('Portfolio Allocation'!H$10:H$109,'Portfolio Allocation'!$A$10:$A$109,'Graph Tables'!$D140)</f>
        <v>0</v>
      </c>
      <c r="L140" s="47">
        <f>SUMIFS('Portfolio Allocation'!I$10:I$109,'Portfolio Allocation'!$A$10:$A$109,'Graph Tables'!$D140)</f>
        <v>0</v>
      </c>
      <c r="M140" s="47">
        <f>SUMIFS('Portfolio Allocation'!J$10:J$109,'Portfolio Allocation'!$A$10:$A$109,'Graph Tables'!$D140)</f>
        <v>0</v>
      </c>
      <c r="N140" s="47">
        <f>SUMIFS('Portfolio Allocation'!K$10:K$109,'Portfolio Allocation'!$A$10:$A$109,'Graph Tables'!$D140)</f>
        <v>0</v>
      </c>
      <c r="O140" s="47">
        <f>SUMIFS('Portfolio Allocation'!L$10:L$109,'Portfolio Allocation'!$A$10:$A$109,'Graph Tables'!$D140)</f>
        <v>0</v>
      </c>
      <c r="P140" s="47">
        <f>SUMIFS('Portfolio Allocation'!M$10:M$109,'Portfolio Allocation'!$A$10:$A$109,'Graph Tables'!$D140)</f>
        <v>0</v>
      </c>
      <c r="Q140" s="47">
        <f>SUMIFS('Portfolio Allocation'!N$10:N$109,'Portfolio Allocation'!$A$10:$A$109,'Graph Tables'!$D140)</f>
        <v>0</v>
      </c>
      <c r="R140" s="47">
        <f>SUMIFS('Portfolio Allocation'!O$10:O$109,'Portfolio Allocation'!$A$10:$A$109,'Graph Tables'!$D140)</f>
        <v>0</v>
      </c>
      <c r="S140" s="47">
        <f>SUMIFS('Portfolio Allocation'!P$10:P$109,'Portfolio Allocation'!$A$10:$A$109,'Graph Tables'!$D140)</f>
        <v>0</v>
      </c>
      <c r="T140" s="47">
        <f>SUMIFS('Portfolio Allocation'!Q$10:Q$109,'Portfolio Allocation'!$A$10:$A$109,'Graph Tables'!$D140)</f>
        <v>0</v>
      </c>
      <c r="U140" s="47">
        <f>SUMIFS('Portfolio Allocation'!R$10:R$109,'Portfolio Allocation'!$A$10:$A$109,'Graph Tables'!$D140)</f>
        <v>0</v>
      </c>
      <c r="V140" s="47">
        <f>SUMIFS('Portfolio Allocation'!S$10:S$109,'Portfolio Allocation'!$A$10:$A$109,'Graph Tables'!$D140)</f>
        <v>0</v>
      </c>
      <c r="W140" s="47">
        <f>SUMIFS('Portfolio Allocation'!T$10:T$109,'Portfolio Allocation'!$A$10:$A$109,'Graph Tables'!$D140)</f>
        <v>0</v>
      </c>
      <c r="X140" s="47">
        <f>SUMIFS('Portfolio Allocation'!U$10:U$109,'Portfolio Allocation'!$A$10:$A$109,'Graph Tables'!$D140)</f>
        <v>0</v>
      </c>
      <c r="Y140" s="47">
        <f>SUMIFS('Portfolio Allocation'!V$10:V$109,'Portfolio Allocation'!$A$10:$A$109,'Graph Tables'!$D140)</f>
        <v>0</v>
      </c>
      <c r="Z140" s="47">
        <f>SUMIFS('Portfolio Allocation'!W$10:W$109,'Portfolio Allocation'!$A$10:$A$109,'Graph Tables'!$D140)</f>
        <v>0</v>
      </c>
      <c r="AA140" s="47">
        <f>SUMIFS('Portfolio Allocation'!X$10:X$109,'Portfolio Allocation'!$A$10:$A$109,'Graph Tables'!$D140)</f>
        <v>0</v>
      </c>
      <c r="AB140" s="47">
        <f>SUMIFS('Portfolio Allocation'!Y$10:Y$109,'Portfolio Allocation'!$A$10:$A$109,'Graph Tables'!$D140)</f>
        <v>0</v>
      </c>
      <c r="AC140" s="47">
        <f>SUMIFS('Portfolio Allocation'!Z$10:Z$109,'Portfolio Allocation'!$A$10:$A$109,'Graph Tables'!$D140)</f>
        <v>0</v>
      </c>
      <c r="AD140" s="47"/>
      <c r="AH140" s="47"/>
      <c r="AI140" s="269">
        <f t="shared" si="265"/>
        <v>1</v>
      </c>
      <c r="AJ140" s="269">
        <f>AI140+COUNTIF(AI$2:$AI140,AI140)-1</f>
        <v>139</v>
      </c>
      <c r="AK140" s="271" t="str">
        <f t="shared" si="213"/>
        <v>Mexico</v>
      </c>
      <c r="AL140" s="71">
        <f t="shared" si="266"/>
        <v>0</v>
      </c>
      <c r="AM140" s="45">
        <f t="shared" si="214"/>
        <v>0</v>
      </c>
      <c r="AN140" s="45">
        <f t="shared" si="215"/>
        <v>0</v>
      </c>
      <c r="AO140" s="45">
        <f t="shared" si="216"/>
        <v>0</v>
      </c>
      <c r="AP140" s="45">
        <f t="shared" si="217"/>
        <v>0</v>
      </c>
      <c r="AQ140" s="45">
        <f t="shared" si="218"/>
        <v>0</v>
      </c>
      <c r="AR140" s="45">
        <f t="shared" si="219"/>
        <v>0</v>
      </c>
      <c r="AS140" s="45">
        <f t="shared" si="220"/>
        <v>0</v>
      </c>
      <c r="AT140" s="45">
        <f t="shared" si="221"/>
        <v>0</v>
      </c>
      <c r="AU140" s="45">
        <f t="shared" si="222"/>
        <v>0</v>
      </c>
      <c r="AV140" s="45">
        <f t="shared" si="223"/>
        <v>0</v>
      </c>
      <c r="AW140" s="45">
        <f t="shared" si="224"/>
        <v>0</v>
      </c>
      <c r="AX140" s="45">
        <f t="shared" si="225"/>
        <v>0</v>
      </c>
      <c r="AY140" s="45">
        <f t="shared" si="226"/>
        <v>0</v>
      </c>
      <c r="AZ140" s="45">
        <f t="shared" si="227"/>
        <v>0</v>
      </c>
      <c r="BA140" s="45">
        <f t="shared" si="228"/>
        <v>0</v>
      </c>
      <c r="BB140" s="45">
        <f t="shared" si="229"/>
        <v>0</v>
      </c>
      <c r="BC140" s="45">
        <f t="shared" si="230"/>
        <v>0</v>
      </c>
      <c r="BD140" s="45">
        <f t="shared" si="231"/>
        <v>0</v>
      </c>
      <c r="BE140" s="45">
        <f t="shared" si="232"/>
        <v>0</v>
      </c>
      <c r="BF140" s="45">
        <f t="shared" si="233"/>
        <v>0</v>
      </c>
      <c r="BG140" s="45">
        <f t="shared" si="234"/>
        <v>0</v>
      </c>
      <c r="BH140" s="45">
        <f t="shared" si="235"/>
        <v>0</v>
      </c>
      <c r="BI140" s="45">
        <f t="shared" si="236"/>
        <v>0</v>
      </c>
      <c r="BJ140" s="45">
        <f t="shared" si="237"/>
        <v>0</v>
      </c>
      <c r="BK140" s="45"/>
      <c r="CN140" s="274">
        <f t="shared" si="267"/>
        <v>0</v>
      </c>
      <c r="CO140" s="274">
        <v>139</v>
      </c>
      <c r="CP140" s="269">
        <f t="shared" si="268"/>
        <v>1</v>
      </c>
      <c r="CQ140" s="269">
        <f>CP140+COUNTIF($CP$2:CP140,CP140)-1</f>
        <v>139</v>
      </c>
      <c r="CR140" s="271" t="str">
        <f t="shared" si="238"/>
        <v>Mexico</v>
      </c>
      <c r="CS140" s="71">
        <f t="shared" si="269"/>
        <v>0</v>
      </c>
      <c r="CT140" s="45">
        <f t="shared" si="239"/>
        <v>0</v>
      </c>
      <c r="CU140" s="45">
        <f t="shared" si="240"/>
        <v>0</v>
      </c>
      <c r="CV140" s="45">
        <f t="shared" si="241"/>
        <v>0</v>
      </c>
      <c r="CW140" s="45">
        <f t="shared" si="242"/>
        <v>0</v>
      </c>
      <c r="CX140" s="45">
        <f t="shared" si="243"/>
        <v>0</v>
      </c>
      <c r="CY140" s="45">
        <f t="shared" si="244"/>
        <v>0</v>
      </c>
      <c r="CZ140" s="45">
        <f t="shared" si="245"/>
        <v>0</v>
      </c>
      <c r="DA140" s="45">
        <f t="shared" si="246"/>
        <v>0</v>
      </c>
      <c r="DB140" s="45">
        <f t="shared" si="247"/>
        <v>0</v>
      </c>
      <c r="DC140" s="45">
        <f t="shared" si="248"/>
        <v>0</v>
      </c>
      <c r="DD140" s="45">
        <f t="shared" si="249"/>
        <v>0</v>
      </c>
      <c r="DE140" s="45">
        <f t="shared" si="250"/>
        <v>0</v>
      </c>
      <c r="DF140" s="45">
        <f t="shared" si="251"/>
        <v>0</v>
      </c>
      <c r="DG140" s="45">
        <f t="shared" si="252"/>
        <v>0</v>
      </c>
      <c r="DH140" s="45">
        <f t="shared" si="253"/>
        <v>0</v>
      </c>
      <c r="DI140" s="45">
        <f t="shared" si="254"/>
        <v>0</v>
      </c>
      <c r="DJ140" s="45">
        <f t="shared" si="255"/>
        <v>0</v>
      </c>
      <c r="DK140" s="45">
        <f t="shared" si="256"/>
        <v>0</v>
      </c>
      <c r="DL140" s="45">
        <f t="shared" si="257"/>
        <v>0</v>
      </c>
      <c r="DM140" s="45">
        <f t="shared" si="258"/>
        <v>0</v>
      </c>
      <c r="DN140" s="45">
        <f t="shared" si="259"/>
        <v>0</v>
      </c>
      <c r="DO140" s="45">
        <f t="shared" si="260"/>
        <v>0</v>
      </c>
      <c r="DP140" s="45">
        <f t="shared" si="261"/>
        <v>0</v>
      </c>
      <c r="DQ140" s="45">
        <f t="shared" si="262"/>
        <v>0</v>
      </c>
    </row>
    <row r="141" spans="1:121">
      <c r="A141" s="269">
        <v>140</v>
      </c>
      <c r="B141" s="400">
        <f t="shared" si="263"/>
        <v>1</v>
      </c>
      <c r="C141" s="401">
        <f>B141+COUNTIF(B$2:$B141,B141)-1</f>
        <v>140</v>
      </c>
      <c r="D141" s="402" t="str">
        <f>Tables!AI141</f>
        <v>Micronesia</v>
      </c>
      <c r="E141" s="403">
        <f t="shared" si="264"/>
        <v>0</v>
      </c>
      <c r="F141" s="47">
        <f>SUMIFS('Portfolio Allocation'!C$10:C$109,'Portfolio Allocation'!$A$10:$A$109,'Graph Tables'!$D141)</f>
        <v>0</v>
      </c>
      <c r="G141" s="47">
        <f>SUMIFS('Portfolio Allocation'!D$10:D$109,'Portfolio Allocation'!$A$10:$A$109,'Graph Tables'!$D141)</f>
        <v>0</v>
      </c>
      <c r="H141" s="47">
        <f>SUMIFS('Portfolio Allocation'!E$10:E$109,'Portfolio Allocation'!$A$10:$A$109,'Graph Tables'!$D141)</f>
        <v>0</v>
      </c>
      <c r="I141" s="47">
        <f>SUMIFS('Portfolio Allocation'!F$10:F$109,'Portfolio Allocation'!$A$10:$A$109,'Graph Tables'!$D141)</f>
        <v>0</v>
      </c>
      <c r="J141" s="47">
        <f>SUMIFS('Portfolio Allocation'!G$10:G$109,'Portfolio Allocation'!$A$10:$A$109,'Graph Tables'!$D141)</f>
        <v>0</v>
      </c>
      <c r="K141" s="47">
        <f>SUMIFS('Portfolio Allocation'!H$10:H$109,'Portfolio Allocation'!$A$10:$A$109,'Graph Tables'!$D141)</f>
        <v>0</v>
      </c>
      <c r="L141" s="47">
        <f>SUMIFS('Portfolio Allocation'!I$10:I$109,'Portfolio Allocation'!$A$10:$A$109,'Graph Tables'!$D141)</f>
        <v>0</v>
      </c>
      <c r="M141" s="47">
        <f>SUMIFS('Portfolio Allocation'!J$10:J$109,'Portfolio Allocation'!$A$10:$A$109,'Graph Tables'!$D141)</f>
        <v>0</v>
      </c>
      <c r="N141" s="47">
        <f>SUMIFS('Portfolio Allocation'!K$10:K$109,'Portfolio Allocation'!$A$10:$A$109,'Graph Tables'!$D141)</f>
        <v>0</v>
      </c>
      <c r="O141" s="47">
        <f>SUMIFS('Portfolio Allocation'!L$10:L$109,'Portfolio Allocation'!$A$10:$A$109,'Graph Tables'!$D141)</f>
        <v>0</v>
      </c>
      <c r="P141" s="47">
        <f>SUMIFS('Portfolio Allocation'!M$10:M$109,'Portfolio Allocation'!$A$10:$A$109,'Graph Tables'!$D141)</f>
        <v>0</v>
      </c>
      <c r="Q141" s="47">
        <f>SUMIFS('Portfolio Allocation'!N$10:N$109,'Portfolio Allocation'!$A$10:$A$109,'Graph Tables'!$D141)</f>
        <v>0</v>
      </c>
      <c r="R141" s="47">
        <f>SUMIFS('Portfolio Allocation'!O$10:O$109,'Portfolio Allocation'!$A$10:$A$109,'Graph Tables'!$D141)</f>
        <v>0</v>
      </c>
      <c r="S141" s="47">
        <f>SUMIFS('Portfolio Allocation'!P$10:P$109,'Portfolio Allocation'!$A$10:$A$109,'Graph Tables'!$D141)</f>
        <v>0</v>
      </c>
      <c r="T141" s="47">
        <f>SUMIFS('Portfolio Allocation'!Q$10:Q$109,'Portfolio Allocation'!$A$10:$A$109,'Graph Tables'!$D141)</f>
        <v>0</v>
      </c>
      <c r="U141" s="47">
        <f>SUMIFS('Portfolio Allocation'!R$10:R$109,'Portfolio Allocation'!$A$10:$A$109,'Graph Tables'!$D141)</f>
        <v>0</v>
      </c>
      <c r="V141" s="47">
        <f>SUMIFS('Portfolio Allocation'!S$10:S$109,'Portfolio Allocation'!$A$10:$A$109,'Graph Tables'!$D141)</f>
        <v>0</v>
      </c>
      <c r="W141" s="47">
        <f>SUMIFS('Portfolio Allocation'!T$10:T$109,'Portfolio Allocation'!$A$10:$A$109,'Graph Tables'!$D141)</f>
        <v>0</v>
      </c>
      <c r="X141" s="47">
        <f>SUMIFS('Portfolio Allocation'!U$10:U$109,'Portfolio Allocation'!$A$10:$A$109,'Graph Tables'!$D141)</f>
        <v>0</v>
      </c>
      <c r="Y141" s="47">
        <f>SUMIFS('Portfolio Allocation'!V$10:V$109,'Portfolio Allocation'!$A$10:$A$109,'Graph Tables'!$D141)</f>
        <v>0</v>
      </c>
      <c r="Z141" s="47">
        <f>SUMIFS('Portfolio Allocation'!W$10:W$109,'Portfolio Allocation'!$A$10:$A$109,'Graph Tables'!$D141)</f>
        <v>0</v>
      </c>
      <c r="AA141" s="47">
        <f>SUMIFS('Portfolio Allocation'!X$10:X$109,'Portfolio Allocation'!$A$10:$A$109,'Graph Tables'!$D141)</f>
        <v>0</v>
      </c>
      <c r="AB141" s="47">
        <f>SUMIFS('Portfolio Allocation'!Y$10:Y$109,'Portfolio Allocation'!$A$10:$A$109,'Graph Tables'!$D141)</f>
        <v>0</v>
      </c>
      <c r="AC141" s="47">
        <f>SUMIFS('Portfolio Allocation'!Z$10:Z$109,'Portfolio Allocation'!$A$10:$A$109,'Graph Tables'!$D141)</f>
        <v>0</v>
      </c>
      <c r="AD141" s="47"/>
      <c r="AH141" s="47"/>
      <c r="AI141" s="269">
        <f t="shared" si="265"/>
        <v>1</v>
      </c>
      <c r="AJ141" s="269">
        <f>AI141+COUNTIF(AI$2:$AI141,AI141)-1</f>
        <v>140</v>
      </c>
      <c r="AK141" s="271" t="str">
        <f t="shared" si="213"/>
        <v>Micronesia</v>
      </c>
      <c r="AL141" s="71">
        <f t="shared" si="266"/>
        <v>0</v>
      </c>
      <c r="AM141" s="45">
        <f t="shared" si="214"/>
        <v>0</v>
      </c>
      <c r="AN141" s="45">
        <f t="shared" si="215"/>
        <v>0</v>
      </c>
      <c r="AO141" s="45">
        <f t="shared" si="216"/>
        <v>0</v>
      </c>
      <c r="AP141" s="45">
        <f t="shared" si="217"/>
        <v>0</v>
      </c>
      <c r="AQ141" s="45">
        <f t="shared" si="218"/>
        <v>0</v>
      </c>
      <c r="AR141" s="45">
        <f t="shared" si="219"/>
        <v>0</v>
      </c>
      <c r="AS141" s="45">
        <f t="shared" si="220"/>
        <v>0</v>
      </c>
      <c r="AT141" s="45">
        <f t="shared" si="221"/>
        <v>0</v>
      </c>
      <c r="AU141" s="45">
        <f t="shared" si="222"/>
        <v>0</v>
      </c>
      <c r="AV141" s="45">
        <f t="shared" si="223"/>
        <v>0</v>
      </c>
      <c r="AW141" s="45">
        <f t="shared" si="224"/>
        <v>0</v>
      </c>
      <c r="AX141" s="45">
        <f t="shared" si="225"/>
        <v>0</v>
      </c>
      <c r="AY141" s="45">
        <f t="shared" si="226"/>
        <v>0</v>
      </c>
      <c r="AZ141" s="45">
        <f t="shared" si="227"/>
        <v>0</v>
      </c>
      <c r="BA141" s="45">
        <f t="shared" si="228"/>
        <v>0</v>
      </c>
      <c r="BB141" s="45">
        <f t="shared" si="229"/>
        <v>0</v>
      </c>
      <c r="BC141" s="45">
        <f t="shared" si="230"/>
        <v>0</v>
      </c>
      <c r="BD141" s="45">
        <f t="shared" si="231"/>
        <v>0</v>
      </c>
      <c r="BE141" s="45">
        <f t="shared" si="232"/>
        <v>0</v>
      </c>
      <c r="BF141" s="45">
        <f t="shared" si="233"/>
        <v>0</v>
      </c>
      <c r="BG141" s="45">
        <f t="shared" si="234"/>
        <v>0</v>
      </c>
      <c r="BH141" s="45">
        <f t="shared" si="235"/>
        <v>0</v>
      </c>
      <c r="BI141" s="45">
        <f t="shared" si="236"/>
        <v>0</v>
      </c>
      <c r="BJ141" s="45">
        <f t="shared" si="237"/>
        <v>0</v>
      </c>
      <c r="BK141" s="45"/>
      <c r="CN141" s="274">
        <f t="shared" si="267"/>
        <v>0</v>
      </c>
      <c r="CO141" s="274">
        <v>140</v>
      </c>
      <c r="CP141" s="269">
        <f t="shared" si="268"/>
        <v>1</v>
      </c>
      <c r="CQ141" s="269">
        <f>CP141+COUNTIF($CP$2:CP141,CP141)-1</f>
        <v>140</v>
      </c>
      <c r="CR141" s="271" t="str">
        <f t="shared" si="238"/>
        <v>Micronesia</v>
      </c>
      <c r="CS141" s="71">
        <f t="shared" si="269"/>
        <v>0</v>
      </c>
      <c r="CT141" s="45">
        <f t="shared" si="239"/>
        <v>0</v>
      </c>
      <c r="CU141" s="45">
        <f t="shared" si="240"/>
        <v>0</v>
      </c>
      <c r="CV141" s="45">
        <f t="shared" si="241"/>
        <v>0</v>
      </c>
      <c r="CW141" s="45">
        <f t="shared" si="242"/>
        <v>0</v>
      </c>
      <c r="CX141" s="45">
        <f t="shared" si="243"/>
        <v>0</v>
      </c>
      <c r="CY141" s="45">
        <f t="shared" si="244"/>
        <v>0</v>
      </c>
      <c r="CZ141" s="45">
        <f t="shared" si="245"/>
        <v>0</v>
      </c>
      <c r="DA141" s="45">
        <f t="shared" si="246"/>
        <v>0</v>
      </c>
      <c r="DB141" s="45">
        <f t="shared" si="247"/>
        <v>0</v>
      </c>
      <c r="DC141" s="45">
        <f t="shared" si="248"/>
        <v>0</v>
      </c>
      <c r="DD141" s="45">
        <f t="shared" si="249"/>
        <v>0</v>
      </c>
      <c r="DE141" s="45">
        <f t="shared" si="250"/>
        <v>0</v>
      </c>
      <c r="DF141" s="45">
        <f t="shared" si="251"/>
        <v>0</v>
      </c>
      <c r="DG141" s="45">
        <f t="shared" si="252"/>
        <v>0</v>
      </c>
      <c r="DH141" s="45">
        <f t="shared" si="253"/>
        <v>0</v>
      </c>
      <c r="DI141" s="45">
        <f t="shared" si="254"/>
        <v>0</v>
      </c>
      <c r="DJ141" s="45">
        <f t="shared" si="255"/>
        <v>0</v>
      </c>
      <c r="DK141" s="45">
        <f t="shared" si="256"/>
        <v>0</v>
      </c>
      <c r="DL141" s="45">
        <f t="shared" si="257"/>
        <v>0</v>
      </c>
      <c r="DM141" s="45">
        <f t="shared" si="258"/>
        <v>0</v>
      </c>
      <c r="DN141" s="45">
        <f t="shared" si="259"/>
        <v>0</v>
      </c>
      <c r="DO141" s="45">
        <f t="shared" si="260"/>
        <v>0</v>
      </c>
      <c r="DP141" s="45">
        <f t="shared" si="261"/>
        <v>0</v>
      </c>
      <c r="DQ141" s="45">
        <f t="shared" si="262"/>
        <v>0</v>
      </c>
    </row>
    <row r="142" spans="1:121">
      <c r="A142" s="269">
        <v>141</v>
      </c>
      <c r="B142" s="400">
        <f t="shared" si="263"/>
        <v>1</v>
      </c>
      <c r="C142" s="401">
        <f>B142+COUNTIF(B$2:$B142,B142)-1</f>
        <v>141</v>
      </c>
      <c r="D142" s="402" t="str">
        <f>Tables!AI142</f>
        <v>Moldova</v>
      </c>
      <c r="E142" s="403">
        <f t="shared" si="264"/>
        <v>0</v>
      </c>
      <c r="F142" s="47">
        <f>SUMIFS('Portfolio Allocation'!C$10:C$109,'Portfolio Allocation'!$A$10:$A$109,'Graph Tables'!$D142)</f>
        <v>0</v>
      </c>
      <c r="G142" s="47">
        <f>SUMIFS('Portfolio Allocation'!D$10:D$109,'Portfolio Allocation'!$A$10:$A$109,'Graph Tables'!$D142)</f>
        <v>0</v>
      </c>
      <c r="H142" s="47">
        <f>SUMIFS('Portfolio Allocation'!E$10:E$109,'Portfolio Allocation'!$A$10:$A$109,'Graph Tables'!$D142)</f>
        <v>0</v>
      </c>
      <c r="I142" s="47">
        <f>SUMIFS('Portfolio Allocation'!F$10:F$109,'Portfolio Allocation'!$A$10:$A$109,'Graph Tables'!$D142)</f>
        <v>0</v>
      </c>
      <c r="J142" s="47">
        <f>SUMIFS('Portfolio Allocation'!G$10:G$109,'Portfolio Allocation'!$A$10:$A$109,'Graph Tables'!$D142)</f>
        <v>0</v>
      </c>
      <c r="K142" s="47">
        <f>SUMIFS('Portfolio Allocation'!H$10:H$109,'Portfolio Allocation'!$A$10:$A$109,'Graph Tables'!$D142)</f>
        <v>0</v>
      </c>
      <c r="L142" s="47">
        <f>SUMIFS('Portfolio Allocation'!I$10:I$109,'Portfolio Allocation'!$A$10:$A$109,'Graph Tables'!$D142)</f>
        <v>0</v>
      </c>
      <c r="M142" s="47">
        <f>SUMIFS('Portfolio Allocation'!J$10:J$109,'Portfolio Allocation'!$A$10:$A$109,'Graph Tables'!$D142)</f>
        <v>0</v>
      </c>
      <c r="N142" s="47">
        <f>SUMIFS('Portfolio Allocation'!K$10:K$109,'Portfolio Allocation'!$A$10:$A$109,'Graph Tables'!$D142)</f>
        <v>0</v>
      </c>
      <c r="O142" s="47">
        <f>SUMIFS('Portfolio Allocation'!L$10:L$109,'Portfolio Allocation'!$A$10:$A$109,'Graph Tables'!$D142)</f>
        <v>0</v>
      </c>
      <c r="P142" s="47">
        <f>SUMIFS('Portfolio Allocation'!M$10:M$109,'Portfolio Allocation'!$A$10:$A$109,'Graph Tables'!$D142)</f>
        <v>0</v>
      </c>
      <c r="Q142" s="47">
        <f>SUMIFS('Portfolio Allocation'!N$10:N$109,'Portfolio Allocation'!$A$10:$A$109,'Graph Tables'!$D142)</f>
        <v>0</v>
      </c>
      <c r="R142" s="47">
        <f>SUMIFS('Portfolio Allocation'!O$10:O$109,'Portfolio Allocation'!$A$10:$A$109,'Graph Tables'!$D142)</f>
        <v>0</v>
      </c>
      <c r="S142" s="47">
        <f>SUMIFS('Portfolio Allocation'!P$10:P$109,'Portfolio Allocation'!$A$10:$A$109,'Graph Tables'!$D142)</f>
        <v>0</v>
      </c>
      <c r="T142" s="47">
        <f>SUMIFS('Portfolio Allocation'!Q$10:Q$109,'Portfolio Allocation'!$A$10:$A$109,'Graph Tables'!$D142)</f>
        <v>0</v>
      </c>
      <c r="U142" s="47">
        <f>SUMIFS('Portfolio Allocation'!R$10:R$109,'Portfolio Allocation'!$A$10:$A$109,'Graph Tables'!$D142)</f>
        <v>0</v>
      </c>
      <c r="V142" s="47">
        <f>SUMIFS('Portfolio Allocation'!S$10:S$109,'Portfolio Allocation'!$A$10:$A$109,'Graph Tables'!$D142)</f>
        <v>0</v>
      </c>
      <c r="W142" s="47">
        <f>SUMIFS('Portfolio Allocation'!T$10:T$109,'Portfolio Allocation'!$A$10:$A$109,'Graph Tables'!$D142)</f>
        <v>0</v>
      </c>
      <c r="X142" s="47">
        <f>SUMIFS('Portfolio Allocation'!U$10:U$109,'Portfolio Allocation'!$A$10:$A$109,'Graph Tables'!$D142)</f>
        <v>0</v>
      </c>
      <c r="Y142" s="47">
        <f>SUMIFS('Portfolio Allocation'!V$10:V$109,'Portfolio Allocation'!$A$10:$A$109,'Graph Tables'!$D142)</f>
        <v>0</v>
      </c>
      <c r="Z142" s="47">
        <f>SUMIFS('Portfolio Allocation'!W$10:W$109,'Portfolio Allocation'!$A$10:$A$109,'Graph Tables'!$D142)</f>
        <v>0</v>
      </c>
      <c r="AA142" s="47">
        <f>SUMIFS('Portfolio Allocation'!X$10:X$109,'Portfolio Allocation'!$A$10:$A$109,'Graph Tables'!$D142)</f>
        <v>0</v>
      </c>
      <c r="AB142" s="47">
        <f>SUMIFS('Portfolio Allocation'!Y$10:Y$109,'Portfolio Allocation'!$A$10:$A$109,'Graph Tables'!$D142)</f>
        <v>0</v>
      </c>
      <c r="AC142" s="47">
        <f>SUMIFS('Portfolio Allocation'!Z$10:Z$109,'Portfolio Allocation'!$A$10:$A$109,'Graph Tables'!$D142)</f>
        <v>0</v>
      </c>
      <c r="AD142" s="47"/>
      <c r="AH142" s="47"/>
      <c r="AI142" s="269">
        <f t="shared" si="265"/>
        <v>1</v>
      </c>
      <c r="AJ142" s="269">
        <f>AI142+COUNTIF(AI$2:$AI142,AI142)-1</f>
        <v>141</v>
      </c>
      <c r="AK142" s="271" t="str">
        <f t="shared" si="213"/>
        <v>Moldova</v>
      </c>
      <c r="AL142" s="71">
        <f t="shared" si="266"/>
        <v>0</v>
      </c>
      <c r="AM142" s="45">
        <f t="shared" si="214"/>
        <v>0</v>
      </c>
      <c r="AN142" s="45">
        <f t="shared" si="215"/>
        <v>0</v>
      </c>
      <c r="AO142" s="45">
        <f t="shared" si="216"/>
        <v>0</v>
      </c>
      <c r="AP142" s="45">
        <f t="shared" si="217"/>
        <v>0</v>
      </c>
      <c r="AQ142" s="45">
        <f t="shared" si="218"/>
        <v>0</v>
      </c>
      <c r="AR142" s="45">
        <f t="shared" si="219"/>
        <v>0</v>
      </c>
      <c r="AS142" s="45">
        <f t="shared" si="220"/>
        <v>0</v>
      </c>
      <c r="AT142" s="45">
        <f t="shared" si="221"/>
        <v>0</v>
      </c>
      <c r="AU142" s="45">
        <f t="shared" si="222"/>
        <v>0</v>
      </c>
      <c r="AV142" s="45">
        <f t="shared" si="223"/>
        <v>0</v>
      </c>
      <c r="AW142" s="45">
        <f t="shared" si="224"/>
        <v>0</v>
      </c>
      <c r="AX142" s="45">
        <f t="shared" si="225"/>
        <v>0</v>
      </c>
      <c r="AY142" s="45">
        <f t="shared" si="226"/>
        <v>0</v>
      </c>
      <c r="AZ142" s="45">
        <f t="shared" si="227"/>
        <v>0</v>
      </c>
      <c r="BA142" s="45">
        <f t="shared" si="228"/>
        <v>0</v>
      </c>
      <c r="BB142" s="45">
        <f t="shared" si="229"/>
        <v>0</v>
      </c>
      <c r="BC142" s="45">
        <f t="shared" si="230"/>
        <v>0</v>
      </c>
      <c r="BD142" s="45">
        <f t="shared" si="231"/>
        <v>0</v>
      </c>
      <c r="BE142" s="45">
        <f t="shared" si="232"/>
        <v>0</v>
      </c>
      <c r="BF142" s="45">
        <f t="shared" si="233"/>
        <v>0</v>
      </c>
      <c r="BG142" s="45">
        <f t="shared" si="234"/>
        <v>0</v>
      </c>
      <c r="BH142" s="45">
        <f t="shared" si="235"/>
        <v>0</v>
      </c>
      <c r="BI142" s="45">
        <f t="shared" si="236"/>
        <v>0</v>
      </c>
      <c r="BJ142" s="45">
        <f t="shared" si="237"/>
        <v>0</v>
      </c>
      <c r="BK142" s="45"/>
      <c r="CN142" s="274">
        <f t="shared" si="267"/>
        <v>0</v>
      </c>
      <c r="CO142" s="274">
        <v>141</v>
      </c>
      <c r="CP142" s="269">
        <f t="shared" si="268"/>
        <v>1</v>
      </c>
      <c r="CQ142" s="269">
        <f>CP142+COUNTIF($CP$2:CP142,CP142)-1</f>
        <v>141</v>
      </c>
      <c r="CR142" s="271" t="str">
        <f t="shared" si="238"/>
        <v>Moldova</v>
      </c>
      <c r="CS142" s="71">
        <f t="shared" si="269"/>
        <v>0</v>
      </c>
      <c r="CT142" s="45">
        <f t="shared" si="239"/>
        <v>0</v>
      </c>
      <c r="CU142" s="45">
        <f t="shared" si="240"/>
        <v>0</v>
      </c>
      <c r="CV142" s="45">
        <f t="shared" si="241"/>
        <v>0</v>
      </c>
      <c r="CW142" s="45">
        <f t="shared" si="242"/>
        <v>0</v>
      </c>
      <c r="CX142" s="45">
        <f t="shared" si="243"/>
        <v>0</v>
      </c>
      <c r="CY142" s="45">
        <f t="shared" si="244"/>
        <v>0</v>
      </c>
      <c r="CZ142" s="45">
        <f t="shared" si="245"/>
        <v>0</v>
      </c>
      <c r="DA142" s="45">
        <f t="shared" si="246"/>
        <v>0</v>
      </c>
      <c r="DB142" s="45">
        <f t="shared" si="247"/>
        <v>0</v>
      </c>
      <c r="DC142" s="45">
        <f t="shared" si="248"/>
        <v>0</v>
      </c>
      <c r="DD142" s="45">
        <f t="shared" si="249"/>
        <v>0</v>
      </c>
      <c r="DE142" s="45">
        <f t="shared" si="250"/>
        <v>0</v>
      </c>
      <c r="DF142" s="45">
        <f t="shared" si="251"/>
        <v>0</v>
      </c>
      <c r="DG142" s="45">
        <f t="shared" si="252"/>
        <v>0</v>
      </c>
      <c r="DH142" s="45">
        <f t="shared" si="253"/>
        <v>0</v>
      </c>
      <c r="DI142" s="45">
        <f t="shared" si="254"/>
        <v>0</v>
      </c>
      <c r="DJ142" s="45">
        <f t="shared" si="255"/>
        <v>0</v>
      </c>
      <c r="DK142" s="45">
        <f t="shared" si="256"/>
        <v>0</v>
      </c>
      <c r="DL142" s="45">
        <f t="shared" si="257"/>
        <v>0</v>
      </c>
      <c r="DM142" s="45">
        <f t="shared" si="258"/>
        <v>0</v>
      </c>
      <c r="DN142" s="45">
        <f t="shared" si="259"/>
        <v>0</v>
      </c>
      <c r="DO142" s="45">
        <f t="shared" si="260"/>
        <v>0</v>
      </c>
      <c r="DP142" s="45">
        <f t="shared" si="261"/>
        <v>0</v>
      </c>
      <c r="DQ142" s="45">
        <f t="shared" si="262"/>
        <v>0</v>
      </c>
    </row>
    <row r="143" spans="1:121">
      <c r="A143" s="269">
        <v>142</v>
      </c>
      <c r="B143" s="400">
        <f t="shared" si="263"/>
        <v>1</v>
      </c>
      <c r="C143" s="401">
        <f>B143+COUNTIF(B$2:$B143,B143)-1</f>
        <v>142</v>
      </c>
      <c r="D143" s="402" t="str">
        <f>Tables!AI143</f>
        <v>Monaco</v>
      </c>
      <c r="E143" s="403">
        <f t="shared" si="264"/>
        <v>0</v>
      </c>
      <c r="F143" s="47">
        <f>SUMIFS('Portfolio Allocation'!C$10:C$109,'Portfolio Allocation'!$A$10:$A$109,'Graph Tables'!$D143)</f>
        <v>0</v>
      </c>
      <c r="G143" s="47">
        <f>SUMIFS('Portfolio Allocation'!D$10:D$109,'Portfolio Allocation'!$A$10:$A$109,'Graph Tables'!$D143)</f>
        <v>0</v>
      </c>
      <c r="H143" s="47">
        <f>SUMIFS('Portfolio Allocation'!E$10:E$109,'Portfolio Allocation'!$A$10:$A$109,'Graph Tables'!$D143)</f>
        <v>0</v>
      </c>
      <c r="I143" s="47">
        <f>SUMIFS('Portfolio Allocation'!F$10:F$109,'Portfolio Allocation'!$A$10:$A$109,'Graph Tables'!$D143)</f>
        <v>0</v>
      </c>
      <c r="J143" s="47">
        <f>SUMIFS('Portfolio Allocation'!G$10:G$109,'Portfolio Allocation'!$A$10:$A$109,'Graph Tables'!$D143)</f>
        <v>0</v>
      </c>
      <c r="K143" s="47">
        <f>SUMIFS('Portfolio Allocation'!H$10:H$109,'Portfolio Allocation'!$A$10:$A$109,'Graph Tables'!$D143)</f>
        <v>0</v>
      </c>
      <c r="L143" s="47">
        <f>SUMIFS('Portfolio Allocation'!I$10:I$109,'Portfolio Allocation'!$A$10:$A$109,'Graph Tables'!$D143)</f>
        <v>0</v>
      </c>
      <c r="M143" s="47">
        <f>SUMIFS('Portfolio Allocation'!J$10:J$109,'Portfolio Allocation'!$A$10:$A$109,'Graph Tables'!$D143)</f>
        <v>0</v>
      </c>
      <c r="N143" s="47">
        <f>SUMIFS('Portfolio Allocation'!K$10:K$109,'Portfolio Allocation'!$A$10:$A$109,'Graph Tables'!$D143)</f>
        <v>0</v>
      </c>
      <c r="O143" s="47">
        <f>SUMIFS('Portfolio Allocation'!L$10:L$109,'Portfolio Allocation'!$A$10:$A$109,'Graph Tables'!$D143)</f>
        <v>0</v>
      </c>
      <c r="P143" s="47">
        <f>SUMIFS('Portfolio Allocation'!M$10:M$109,'Portfolio Allocation'!$A$10:$A$109,'Graph Tables'!$D143)</f>
        <v>0</v>
      </c>
      <c r="Q143" s="47">
        <f>SUMIFS('Portfolio Allocation'!N$10:N$109,'Portfolio Allocation'!$A$10:$A$109,'Graph Tables'!$D143)</f>
        <v>0</v>
      </c>
      <c r="R143" s="47">
        <f>SUMIFS('Portfolio Allocation'!O$10:O$109,'Portfolio Allocation'!$A$10:$A$109,'Graph Tables'!$D143)</f>
        <v>0</v>
      </c>
      <c r="S143" s="47">
        <f>SUMIFS('Portfolio Allocation'!P$10:P$109,'Portfolio Allocation'!$A$10:$A$109,'Graph Tables'!$D143)</f>
        <v>0</v>
      </c>
      <c r="T143" s="47">
        <f>SUMIFS('Portfolio Allocation'!Q$10:Q$109,'Portfolio Allocation'!$A$10:$A$109,'Graph Tables'!$D143)</f>
        <v>0</v>
      </c>
      <c r="U143" s="47">
        <f>SUMIFS('Portfolio Allocation'!R$10:R$109,'Portfolio Allocation'!$A$10:$A$109,'Graph Tables'!$D143)</f>
        <v>0</v>
      </c>
      <c r="V143" s="47">
        <f>SUMIFS('Portfolio Allocation'!S$10:S$109,'Portfolio Allocation'!$A$10:$A$109,'Graph Tables'!$D143)</f>
        <v>0</v>
      </c>
      <c r="W143" s="47">
        <f>SUMIFS('Portfolio Allocation'!T$10:T$109,'Portfolio Allocation'!$A$10:$A$109,'Graph Tables'!$D143)</f>
        <v>0</v>
      </c>
      <c r="X143" s="47">
        <f>SUMIFS('Portfolio Allocation'!U$10:U$109,'Portfolio Allocation'!$A$10:$A$109,'Graph Tables'!$D143)</f>
        <v>0</v>
      </c>
      <c r="Y143" s="47">
        <f>SUMIFS('Portfolio Allocation'!V$10:V$109,'Portfolio Allocation'!$A$10:$A$109,'Graph Tables'!$D143)</f>
        <v>0</v>
      </c>
      <c r="Z143" s="47">
        <f>SUMIFS('Portfolio Allocation'!W$10:W$109,'Portfolio Allocation'!$A$10:$A$109,'Graph Tables'!$D143)</f>
        <v>0</v>
      </c>
      <c r="AA143" s="47">
        <f>SUMIFS('Portfolio Allocation'!X$10:X$109,'Portfolio Allocation'!$A$10:$A$109,'Graph Tables'!$D143)</f>
        <v>0</v>
      </c>
      <c r="AB143" s="47">
        <f>SUMIFS('Portfolio Allocation'!Y$10:Y$109,'Portfolio Allocation'!$A$10:$A$109,'Graph Tables'!$D143)</f>
        <v>0</v>
      </c>
      <c r="AC143" s="47">
        <f>SUMIFS('Portfolio Allocation'!Z$10:Z$109,'Portfolio Allocation'!$A$10:$A$109,'Graph Tables'!$D143)</f>
        <v>0</v>
      </c>
      <c r="AD143" s="47"/>
      <c r="AH143" s="47"/>
      <c r="AI143" s="269">
        <f t="shared" si="265"/>
        <v>1</v>
      </c>
      <c r="AJ143" s="269">
        <f>AI143+COUNTIF(AI$2:$AI143,AI143)-1</f>
        <v>142</v>
      </c>
      <c r="AK143" s="271" t="str">
        <f t="shared" si="213"/>
        <v>Monaco</v>
      </c>
      <c r="AL143" s="71">
        <f t="shared" si="266"/>
        <v>0</v>
      </c>
      <c r="AM143" s="45">
        <f t="shared" si="214"/>
        <v>0</v>
      </c>
      <c r="AN143" s="45">
        <f t="shared" si="215"/>
        <v>0</v>
      </c>
      <c r="AO143" s="45">
        <f t="shared" si="216"/>
        <v>0</v>
      </c>
      <c r="AP143" s="45">
        <f t="shared" si="217"/>
        <v>0</v>
      </c>
      <c r="AQ143" s="45">
        <f t="shared" si="218"/>
        <v>0</v>
      </c>
      <c r="AR143" s="45">
        <f t="shared" si="219"/>
        <v>0</v>
      </c>
      <c r="AS143" s="45">
        <f t="shared" si="220"/>
        <v>0</v>
      </c>
      <c r="AT143" s="45">
        <f t="shared" si="221"/>
        <v>0</v>
      </c>
      <c r="AU143" s="45">
        <f t="shared" si="222"/>
        <v>0</v>
      </c>
      <c r="AV143" s="45">
        <f t="shared" si="223"/>
        <v>0</v>
      </c>
      <c r="AW143" s="45">
        <f t="shared" si="224"/>
        <v>0</v>
      </c>
      <c r="AX143" s="45">
        <f t="shared" si="225"/>
        <v>0</v>
      </c>
      <c r="AY143" s="45">
        <f t="shared" si="226"/>
        <v>0</v>
      </c>
      <c r="AZ143" s="45">
        <f t="shared" si="227"/>
        <v>0</v>
      </c>
      <c r="BA143" s="45">
        <f t="shared" si="228"/>
        <v>0</v>
      </c>
      <c r="BB143" s="45">
        <f t="shared" si="229"/>
        <v>0</v>
      </c>
      <c r="BC143" s="45">
        <f t="shared" si="230"/>
        <v>0</v>
      </c>
      <c r="BD143" s="45">
        <f t="shared" si="231"/>
        <v>0</v>
      </c>
      <c r="BE143" s="45">
        <f t="shared" si="232"/>
        <v>0</v>
      </c>
      <c r="BF143" s="45">
        <f t="shared" si="233"/>
        <v>0</v>
      </c>
      <c r="BG143" s="45">
        <f t="shared" si="234"/>
        <v>0</v>
      </c>
      <c r="BH143" s="45">
        <f t="shared" si="235"/>
        <v>0</v>
      </c>
      <c r="BI143" s="45">
        <f t="shared" si="236"/>
        <v>0</v>
      </c>
      <c r="BJ143" s="45">
        <f t="shared" si="237"/>
        <v>0</v>
      </c>
      <c r="BK143" s="45"/>
      <c r="CN143" s="274">
        <f t="shared" si="267"/>
        <v>0</v>
      </c>
      <c r="CO143" s="274">
        <v>142</v>
      </c>
      <c r="CP143" s="269">
        <f t="shared" si="268"/>
        <v>1</v>
      </c>
      <c r="CQ143" s="269">
        <f>CP143+COUNTIF($CP$2:CP143,CP143)-1</f>
        <v>142</v>
      </c>
      <c r="CR143" s="271" t="str">
        <f t="shared" si="238"/>
        <v>Monaco</v>
      </c>
      <c r="CS143" s="71">
        <f t="shared" si="269"/>
        <v>0</v>
      </c>
      <c r="CT143" s="45">
        <f t="shared" si="239"/>
        <v>0</v>
      </c>
      <c r="CU143" s="45">
        <f t="shared" si="240"/>
        <v>0</v>
      </c>
      <c r="CV143" s="45">
        <f t="shared" si="241"/>
        <v>0</v>
      </c>
      <c r="CW143" s="45">
        <f t="shared" si="242"/>
        <v>0</v>
      </c>
      <c r="CX143" s="45">
        <f t="shared" si="243"/>
        <v>0</v>
      </c>
      <c r="CY143" s="45">
        <f t="shared" si="244"/>
        <v>0</v>
      </c>
      <c r="CZ143" s="45">
        <f t="shared" si="245"/>
        <v>0</v>
      </c>
      <c r="DA143" s="45">
        <f t="shared" si="246"/>
        <v>0</v>
      </c>
      <c r="DB143" s="45">
        <f t="shared" si="247"/>
        <v>0</v>
      </c>
      <c r="DC143" s="45">
        <f t="shared" si="248"/>
        <v>0</v>
      </c>
      <c r="DD143" s="45">
        <f t="shared" si="249"/>
        <v>0</v>
      </c>
      <c r="DE143" s="45">
        <f t="shared" si="250"/>
        <v>0</v>
      </c>
      <c r="DF143" s="45">
        <f t="shared" si="251"/>
        <v>0</v>
      </c>
      <c r="DG143" s="45">
        <f t="shared" si="252"/>
        <v>0</v>
      </c>
      <c r="DH143" s="45">
        <f t="shared" si="253"/>
        <v>0</v>
      </c>
      <c r="DI143" s="45">
        <f t="shared" si="254"/>
        <v>0</v>
      </c>
      <c r="DJ143" s="45">
        <f t="shared" si="255"/>
        <v>0</v>
      </c>
      <c r="DK143" s="45">
        <f t="shared" si="256"/>
        <v>0</v>
      </c>
      <c r="DL143" s="45">
        <f t="shared" si="257"/>
        <v>0</v>
      </c>
      <c r="DM143" s="45">
        <f t="shared" si="258"/>
        <v>0</v>
      </c>
      <c r="DN143" s="45">
        <f t="shared" si="259"/>
        <v>0</v>
      </c>
      <c r="DO143" s="45">
        <f t="shared" si="260"/>
        <v>0</v>
      </c>
      <c r="DP143" s="45">
        <f t="shared" si="261"/>
        <v>0</v>
      </c>
      <c r="DQ143" s="45">
        <f t="shared" si="262"/>
        <v>0</v>
      </c>
    </row>
    <row r="144" spans="1:121">
      <c r="A144" s="269">
        <v>143</v>
      </c>
      <c r="B144" s="400">
        <f t="shared" si="263"/>
        <v>1</v>
      </c>
      <c r="C144" s="401">
        <f>B144+COUNTIF(B$2:$B144,B144)-1</f>
        <v>143</v>
      </c>
      <c r="D144" s="402" t="str">
        <f>Tables!AI144</f>
        <v>Mongolia</v>
      </c>
      <c r="E144" s="403">
        <f t="shared" si="264"/>
        <v>0</v>
      </c>
      <c r="F144" s="47">
        <f>SUMIFS('Portfolio Allocation'!C$10:C$109,'Portfolio Allocation'!$A$10:$A$109,'Graph Tables'!$D144)</f>
        <v>0</v>
      </c>
      <c r="G144" s="47">
        <f>SUMIFS('Portfolio Allocation'!D$10:D$109,'Portfolio Allocation'!$A$10:$A$109,'Graph Tables'!$D144)</f>
        <v>0</v>
      </c>
      <c r="H144" s="47">
        <f>SUMIFS('Portfolio Allocation'!E$10:E$109,'Portfolio Allocation'!$A$10:$A$109,'Graph Tables'!$D144)</f>
        <v>0</v>
      </c>
      <c r="I144" s="47">
        <f>SUMIFS('Portfolio Allocation'!F$10:F$109,'Portfolio Allocation'!$A$10:$A$109,'Graph Tables'!$D144)</f>
        <v>0</v>
      </c>
      <c r="J144" s="47">
        <f>SUMIFS('Portfolio Allocation'!G$10:G$109,'Portfolio Allocation'!$A$10:$A$109,'Graph Tables'!$D144)</f>
        <v>0</v>
      </c>
      <c r="K144" s="47">
        <f>SUMIFS('Portfolio Allocation'!H$10:H$109,'Portfolio Allocation'!$A$10:$A$109,'Graph Tables'!$D144)</f>
        <v>0</v>
      </c>
      <c r="L144" s="47">
        <f>SUMIFS('Portfolio Allocation'!I$10:I$109,'Portfolio Allocation'!$A$10:$A$109,'Graph Tables'!$D144)</f>
        <v>0</v>
      </c>
      <c r="M144" s="47">
        <f>SUMIFS('Portfolio Allocation'!J$10:J$109,'Portfolio Allocation'!$A$10:$A$109,'Graph Tables'!$D144)</f>
        <v>0</v>
      </c>
      <c r="N144" s="47">
        <f>SUMIFS('Portfolio Allocation'!K$10:K$109,'Portfolio Allocation'!$A$10:$A$109,'Graph Tables'!$D144)</f>
        <v>0</v>
      </c>
      <c r="O144" s="47">
        <f>SUMIFS('Portfolio Allocation'!L$10:L$109,'Portfolio Allocation'!$A$10:$A$109,'Graph Tables'!$D144)</f>
        <v>0</v>
      </c>
      <c r="P144" s="47">
        <f>SUMIFS('Portfolio Allocation'!M$10:M$109,'Portfolio Allocation'!$A$10:$A$109,'Graph Tables'!$D144)</f>
        <v>0</v>
      </c>
      <c r="Q144" s="47">
        <f>SUMIFS('Portfolio Allocation'!N$10:N$109,'Portfolio Allocation'!$A$10:$A$109,'Graph Tables'!$D144)</f>
        <v>0</v>
      </c>
      <c r="R144" s="47">
        <f>SUMIFS('Portfolio Allocation'!O$10:O$109,'Portfolio Allocation'!$A$10:$A$109,'Graph Tables'!$D144)</f>
        <v>0</v>
      </c>
      <c r="S144" s="47">
        <f>SUMIFS('Portfolio Allocation'!P$10:P$109,'Portfolio Allocation'!$A$10:$A$109,'Graph Tables'!$D144)</f>
        <v>0</v>
      </c>
      <c r="T144" s="47">
        <f>SUMIFS('Portfolio Allocation'!Q$10:Q$109,'Portfolio Allocation'!$A$10:$A$109,'Graph Tables'!$D144)</f>
        <v>0</v>
      </c>
      <c r="U144" s="47">
        <f>SUMIFS('Portfolio Allocation'!R$10:R$109,'Portfolio Allocation'!$A$10:$A$109,'Graph Tables'!$D144)</f>
        <v>0</v>
      </c>
      <c r="V144" s="47">
        <f>SUMIFS('Portfolio Allocation'!S$10:S$109,'Portfolio Allocation'!$A$10:$A$109,'Graph Tables'!$D144)</f>
        <v>0</v>
      </c>
      <c r="W144" s="47">
        <f>SUMIFS('Portfolio Allocation'!T$10:T$109,'Portfolio Allocation'!$A$10:$A$109,'Graph Tables'!$D144)</f>
        <v>0</v>
      </c>
      <c r="X144" s="47">
        <f>SUMIFS('Portfolio Allocation'!U$10:U$109,'Portfolio Allocation'!$A$10:$A$109,'Graph Tables'!$D144)</f>
        <v>0</v>
      </c>
      <c r="Y144" s="47">
        <f>SUMIFS('Portfolio Allocation'!V$10:V$109,'Portfolio Allocation'!$A$10:$A$109,'Graph Tables'!$D144)</f>
        <v>0</v>
      </c>
      <c r="Z144" s="47">
        <f>SUMIFS('Portfolio Allocation'!W$10:W$109,'Portfolio Allocation'!$A$10:$A$109,'Graph Tables'!$D144)</f>
        <v>0</v>
      </c>
      <c r="AA144" s="47">
        <f>SUMIFS('Portfolio Allocation'!X$10:X$109,'Portfolio Allocation'!$A$10:$A$109,'Graph Tables'!$D144)</f>
        <v>0</v>
      </c>
      <c r="AB144" s="47">
        <f>SUMIFS('Portfolio Allocation'!Y$10:Y$109,'Portfolio Allocation'!$A$10:$A$109,'Graph Tables'!$D144)</f>
        <v>0</v>
      </c>
      <c r="AC144" s="47">
        <f>SUMIFS('Portfolio Allocation'!Z$10:Z$109,'Portfolio Allocation'!$A$10:$A$109,'Graph Tables'!$D144)</f>
        <v>0</v>
      </c>
      <c r="AD144" s="47"/>
      <c r="AH144" s="47"/>
      <c r="AI144" s="269">
        <f t="shared" si="265"/>
        <v>1</v>
      </c>
      <c r="AJ144" s="269">
        <f>AI144+COUNTIF(AI$2:$AI144,AI144)-1</f>
        <v>143</v>
      </c>
      <c r="AK144" s="271" t="str">
        <f t="shared" si="213"/>
        <v>Mongolia</v>
      </c>
      <c r="AL144" s="71">
        <f t="shared" si="266"/>
        <v>0</v>
      </c>
      <c r="AM144" s="45">
        <f t="shared" si="214"/>
        <v>0</v>
      </c>
      <c r="AN144" s="45">
        <f t="shared" si="215"/>
        <v>0</v>
      </c>
      <c r="AO144" s="45">
        <f t="shared" si="216"/>
        <v>0</v>
      </c>
      <c r="AP144" s="45">
        <f t="shared" si="217"/>
        <v>0</v>
      </c>
      <c r="AQ144" s="45">
        <f t="shared" si="218"/>
        <v>0</v>
      </c>
      <c r="AR144" s="45">
        <f t="shared" si="219"/>
        <v>0</v>
      </c>
      <c r="AS144" s="45">
        <f t="shared" si="220"/>
        <v>0</v>
      </c>
      <c r="AT144" s="45">
        <f t="shared" si="221"/>
        <v>0</v>
      </c>
      <c r="AU144" s="45">
        <f t="shared" si="222"/>
        <v>0</v>
      </c>
      <c r="AV144" s="45">
        <f t="shared" si="223"/>
        <v>0</v>
      </c>
      <c r="AW144" s="45">
        <f t="shared" si="224"/>
        <v>0</v>
      </c>
      <c r="AX144" s="45">
        <f t="shared" si="225"/>
        <v>0</v>
      </c>
      <c r="AY144" s="45">
        <f t="shared" si="226"/>
        <v>0</v>
      </c>
      <c r="AZ144" s="45">
        <f t="shared" si="227"/>
        <v>0</v>
      </c>
      <c r="BA144" s="45">
        <f t="shared" si="228"/>
        <v>0</v>
      </c>
      <c r="BB144" s="45">
        <f t="shared" si="229"/>
        <v>0</v>
      </c>
      <c r="BC144" s="45">
        <f t="shared" si="230"/>
        <v>0</v>
      </c>
      <c r="BD144" s="45">
        <f t="shared" si="231"/>
        <v>0</v>
      </c>
      <c r="BE144" s="45">
        <f t="shared" si="232"/>
        <v>0</v>
      </c>
      <c r="BF144" s="45">
        <f t="shared" si="233"/>
        <v>0</v>
      </c>
      <c r="BG144" s="45">
        <f t="shared" si="234"/>
        <v>0</v>
      </c>
      <c r="BH144" s="45">
        <f t="shared" si="235"/>
        <v>0</v>
      </c>
      <c r="BI144" s="45">
        <f t="shared" si="236"/>
        <v>0</v>
      </c>
      <c r="BJ144" s="45">
        <f t="shared" si="237"/>
        <v>0</v>
      </c>
      <c r="BK144" s="45"/>
      <c r="CN144" s="274">
        <f t="shared" si="267"/>
        <v>0</v>
      </c>
      <c r="CO144" s="274">
        <v>143</v>
      </c>
      <c r="CP144" s="269">
        <f t="shared" si="268"/>
        <v>1</v>
      </c>
      <c r="CQ144" s="269">
        <f>CP144+COUNTIF($CP$2:CP144,CP144)-1</f>
        <v>143</v>
      </c>
      <c r="CR144" s="271" t="str">
        <f t="shared" si="238"/>
        <v>Mongolia</v>
      </c>
      <c r="CS144" s="71">
        <f t="shared" si="269"/>
        <v>0</v>
      </c>
      <c r="CT144" s="45">
        <f t="shared" si="239"/>
        <v>0</v>
      </c>
      <c r="CU144" s="45">
        <f t="shared" si="240"/>
        <v>0</v>
      </c>
      <c r="CV144" s="45">
        <f t="shared" si="241"/>
        <v>0</v>
      </c>
      <c r="CW144" s="45">
        <f t="shared" si="242"/>
        <v>0</v>
      </c>
      <c r="CX144" s="45">
        <f t="shared" si="243"/>
        <v>0</v>
      </c>
      <c r="CY144" s="45">
        <f t="shared" si="244"/>
        <v>0</v>
      </c>
      <c r="CZ144" s="45">
        <f t="shared" si="245"/>
        <v>0</v>
      </c>
      <c r="DA144" s="45">
        <f t="shared" si="246"/>
        <v>0</v>
      </c>
      <c r="DB144" s="45">
        <f t="shared" si="247"/>
        <v>0</v>
      </c>
      <c r="DC144" s="45">
        <f t="shared" si="248"/>
        <v>0</v>
      </c>
      <c r="DD144" s="45">
        <f t="shared" si="249"/>
        <v>0</v>
      </c>
      <c r="DE144" s="45">
        <f t="shared" si="250"/>
        <v>0</v>
      </c>
      <c r="DF144" s="45">
        <f t="shared" si="251"/>
        <v>0</v>
      </c>
      <c r="DG144" s="45">
        <f t="shared" si="252"/>
        <v>0</v>
      </c>
      <c r="DH144" s="45">
        <f t="shared" si="253"/>
        <v>0</v>
      </c>
      <c r="DI144" s="45">
        <f t="shared" si="254"/>
        <v>0</v>
      </c>
      <c r="DJ144" s="45">
        <f t="shared" si="255"/>
        <v>0</v>
      </c>
      <c r="DK144" s="45">
        <f t="shared" si="256"/>
        <v>0</v>
      </c>
      <c r="DL144" s="45">
        <f t="shared" si="257"/>
        <v>0</v>
      </c>
      <c r="DM144" s="45">
        <f t="shared" si="258"/>
        <v>0</v>
      </c>
      <c r="DN144" s="45">
        <f t="shared" si="259"/>
        <v>0</v>
      </c>
      <c r="DO144" s="45">
        <f t="shared" si="260"/>
        <v>0</v>
      </c>
      <c r="DP144" s="45">
        <f t="shared" si="261"/>
        <v>0</v>
      </c>
      <c r="DQ144" s="45">
        <f t="shared" si="262"/>
        <v>0</v>
      </c>
    </row>
    <row r="145" spans="1:121">
      <c r="A145" s="269">
        <v>144</v>
      </c>
      <c r="B145" s="400">
        <f t="shared" si="263"/>
        <v>1</v>
      </c>
      <c r="C145" s="401">
        <f>B145+COUNTIF(B$2:$B145,B145)-1</f>
        <v>144</v>
      </c>
      <c r="D145" s="402" t="str">
        <f>Tables!AI145</f>
        <v>Montserrat</v>
      </c>
      <c r="E145" s="403">
        <f t="shared" si="264"/>
        <v>0</v>
      </c>
      <c r="F145" s="47">
        <f>SUMIFS('Portfolio Allocation'!C$10:C$109,'Portfolio Allocation'!$A$10:$A$109,'Graph Tables'!$D145)</f>
        <v>0</v>
      </c>
      <c r="G145" s="47">
        <f>SUMIFS('Portfolio Allocation'!D$10:D$109,'Portfolio Allocation'!$A$10:$A$109,'Graph Tables'!$D145)</f>
        <v>0</v>
      </c>
      <c r="H145" s="47">
        <f>SUMIFS('Portfolio Allocation'!E$10:E$109,'Portfolio Allocation'!$A$10:$A$109,'Graph Tables'!$D145)</f>
        <v>0</v>
      </c>
      <c r="I145" s="47">
        <f>SUMIFS('Portfolio Allocation'!F$10:F$109,'Portfolio Allocation'!$A$10:$A$109,'Graph Tables'!$D145)</f>
        <v>0</v>
      </c>
      <c r="J145" s="47">
        <f>SUMIFS('Portfolio Allocation'!G$10:G$109,'Portfolio Allocation'!$A$10:$A$109,'Graph Tables'!$D145)</f>
        <v>0</v>
      </c>
      <c r="K145" s="47">
        <f>SUMIFS('Portfolio Allocation'!H$10:H$109,'Portfolio Allocation'!$A$10:$A$109,'Graph Tables'!$D145)</f>
        <v>0</v>
      </c>
      <c r="L145" s="47">
        <f>SUMIFS('Portfolio Allocation'!I$10:I$109,'Portfolio Allocation'!$A$10:$A$109,'Graph Tables'!$D145)</f>
        <v>0</v>
      </c>
      <c r="M145" s="47">
        <f>SUMIFS('Portfolio Allocation'!J$10:J$109,'Portfolio Allocation'!$A$10:$A$109,'Graph Tables'!$D145)</f>
        <v>0</v>
      </c>
      <c r="N145" s="47">
        <f>SUMIFS('Portfolio Allocation'!K$10:K$109,'Portfolio Allocation'!$A$10:$A$109,'Graph Tables'!$D145)</f>
        <v>0</v>
      </c>
      <c r="O145" s="47">
        <f>SUMIFS('Portfolio Allocation'!L$10:L$109,'Portfolio Allocation'!$A$10:$A$109,'Graph Tables'!$D145)</f>
        <v>0</v>
      </c>
      <c r="P145" s="47">
        <f>SUMIFS('Portfolio Allocation'!M$10:M$109,'Portfolio Allocation'!$A$10:$A$109,'Graph Tables'!$D145)</f>
        <v>0</v>
      </c>
      <c r="Q145" s="47">
        <f>SUMIFS('Portfolio Allocation'!N$10:N$109,'Portfolio Allocation'!$A$10:$A$109,'Graph Tables'!$D145)</f>
        <v>0</v>
      </c>
      <c r="R145" s="47">
        <f>SUMIFS('Portfolio Allocation'!O$10:O$109,'Portfolio Allocation'!$A$10:$A$109,'Graph Tables'!$D145)</f>
        <v>0</v>
      </c>
      <c r="S145" s="47">
        <f>SUMIFS('Portfolio Allocation'!P$10:P$109,'Portfolio Allocation'!$A$10:$A$109,'Graph Tables'!$D145)</f>
        <v>0</v>
      </c>
      <c r="T145" s="47">
        <f>SUMIFS('Portfolio Allocation'!Q$10:Q$109,'Portfolio Allocation'!$A$10:$A$109,'Graph Tables'!$D145)</f>
        <v>0</v>
      </c>
      <c r="U145" s="47">
        <f>SUMIFS('Portfolio Allocation'!R$10:R$109,'Portfolio Allocation'!$A$10:$A$109,'Graph Tables'!$D145)</f>
        <v>0</v>
      </c>
      <c r="V145" s="47">
        <f>SUMIFS('Portfolio Allocation'!S$10:S$109,'Portfolio Allocation'!$A$10:$A$109,'Graph Tables'!$D145)</f>
        <v>0</v>
      </c>
      <c r="W145" s="47">
        <f>SUMIFS('Portfolio Allocation'!T$10:T$109,'Portfolio Allocation'!$A$10:$A$109,'Graph Tables'!$D145)</f>
        <v>0</v>
      </c>
      <c r="X145" s="47">
        <f>SUMIFS('Portfolio Allocation'!U$10:U$109,'Portfolio Allocation'!$A$10:$A$109,'Graph Tables'!$D145)</f>
        <v>0</v>
      </c>
      <c r="Y145" s="47">
        <f>SUMIFS('Portfolio Allocation'!V$10:V$109,'Portfolio Allocation'!$A$10:$A$109,'Graph Tables'!$D145)</f>
        <v>0</v>
      </c>
      <c r="Z145" s="47">
        <f>SUMIFS('Portfolio Allocation'!W$10:W$109,'Portfolio Allocation'!$A$10:$A$109,'Graph Tables'!$D145)</f>
        <v>0</v>
      </c>
      <c r="AA145" s="47">
        <f>SUMIFS('Portfolio Allocation'!X$10:X$109,'Portfolio Allocation'!$A$10:$A$109,'Graph Tables'!$D145)</f>
        <v>0</v>
      </c>
      <c r="AB145" s="47">
        <f>SUMIFS('Portfolio Allocation'!Y$10:Y$109,'Portfolio Allocation'!$A$10:$A$109,'Graph Tables'!$D145)</f>
        <v>0</v>
      </c>
      <c r="AC145" s="47">
        <f>SUMIFS('Portfolio Allocation'!Z$10:Z$109,'Portfolio Allocation'!$A$10:$A$109,'Graph Tables'!$D145)</f>
        <v>0</v>
      </c>
      <c r="AD145" s="47"/>
      <c r="AH145" s="47"/>
      <c r="AI145" s="269">
        <f t="shared" si="265"/>
        <v>1</v>
      </c>
      <c r="AJ145" s="269">
        <f>AI145+COUNTIF(AI$2:$AI145,AI145)-1</f>
        <v>144</v>
      </c>
      <c r="AK145" s="271" t="str">
        <f t="shared" si="213"/>
        <v>Montserrat</v>
      </c>
      <c r="AL145" s="71">
        <f t="shared" si="266"/>
        <v>0</v>
      </c>
      <c r="AM145" s="45">
        <f t="shared" si="214"/>
        <v>0</v>
      </c>
      <c r="AN145" s="45">
        <f t="shared" si="215"/>
        <v>0</v>
      </c>
      <c r="AO145" s="45">
        <f t="shared" si="216"/>
        <v>0</v>
      </c>
      <c r="AP145" s="45">
        <f t="shared" si="217"/>
        <v>0</v>
      </c>
      <c r="AQ145" s="45">
        <f t="shared" si="218"/>
        <v>0</v>
      </c>
      <c r="AR145" s="45">
        <f t="shared" si="219"/>
        <v>0</v>
      </c>
      <c r="AS145" s="45">
        <f t="shared" si="220"/>
        <v>0</v>
      </c>
      <c r="AT145" s="45">
        <f t="shared" si="221"/>
        <v>0</v>
      </c>
      <c r="AU145" s="45">
        <f t="shared" si="222"/>
        <v>0</v>
      </c>
      <c r="AV145" s="45">
        <f t="shared" si="223"/>
        <v>0</v>
      </c>
      <c r="AW145" s="45">
        <f t="shared" si="224"/>
        <v>0</v>
      </c>
      <c r="AX145" s="45">
        <f t="shared" si="225"/>
        <v>0</v>
      </c>
      <c r="AY145" s="45">
        <f t="shared" si="226"/>
        <v>0</v>
      </c>
      <c r="AZ145" s="45">
        <f t="shared" si="227"/>
        <v>0</v>
      </c>
      <c r="BA145" s="45">
        <f t="shared" si="228"/>
        <v>0</v>
      </c>
      <c r="BB145" s="45">
        <f t="shared" si="229"/>
        <v>0</v>
      </c>
      <c r="BC145" s="45">
        <f t="shared" si="230"/>
        <v>0</v>
      </c>
      <c r="BD145" s="45">
        <f t="shared" si="231"/>
        <v>0</v>
      </c>
      <c r="BE145" s="45">
        <f t="shared" si="232"/>
        <v>0</v>
      </c>
      <c r="BF145" s="45">
        <f t="shared" si="233"/>
        <v>0</v>
      </c>
      <c r="BG145" s="45">
        <f t="shared" si="234"/>
        <v>0</v>
      </c>
      <c r="BH145" s="45">
        <f t="shared" si="235"/>
        <v>0</v>
      </c>
      <c r="BI145" s="45">
        <f t="shared" si="236"/>
        <v>0</v>
      </c>
      <c r="BJ145" s="45">
        <f t="shared" si="237"/>
        <v>0</v>
      </c>
      <c r="BK145" s="45"/>
      <c r="CN145" s="274">
        <f t="shared" si="267"/>
        <v>0</v>
      </c>
      <c r="CO145" s="274">
        <v>144</v>
      </c>
      <c r="CP145" s="269">
        <f t="shared" si="268"/>
        <v>1</v>
      </c>
      <c r="CQ145" s="269">
        <f>CP145+COUNTIF($CP$2:CP145,CP145)-1</f>
        <v>144</v>
      </c>
      <c r="CR145" s="271" t="str">
        <f t="shared" si="238"/>
        <v>Montserrat</v>
      </c>
      <c r="CS145" s="71">
        <f t="shared" si="269"/>
        <v>0</v>
      </c>
      <c r="CT145" s="45">
        <f t="shared" si="239"/>
        <v>0</v>
      </c>
      <c r="CU145" s="45">
        <f t="shared" si="240"/>
        <v>0</v>
      </c>
      <c r="CV145" s="45">
        <f t="shared" si="241"/>
        <v>0</v>
      </c>
      <c r="CW145" s="45">
        <f t="shared" si="242"/>
        <v>0</v>
      </c>
      <c r="CX145" s="45">
        <f t="shared" si="243"/>
        <v>0</v>
      </c>
      <c r="CY145" s="45">
        <f t="shared" si="244"/>
        <v>0</v>
      </c>
      <c r="CZ145" s="45">
        <f t="shared" si="245"/>
        <v>0</v>
      </c>
      <c r="DA145" s="45">
        <f t="shared" si="246"/>
        <v>0</v>
      </c>
      <c r="DB145" s="45">
        <f t="shared" si="247"/>
        <v>0</v>
      </c>
      <c r="DC145" s="45">
        <f t="shared" si="248"/>
        <v>0</v>
      </c>
      <c r="DD145" s="45">
        <f t="shared" si="249"/>
        <v>0</v>
      </c>
      <c r="DE145" s="45">
        <f t="shared" si="250"/>
        <v>0</v>
      </c>
      <c r="DF145" s="45">
        <f t="shared" si="251"/>
        <v>0</v>
      </c>
      <c r="DG145" s="45">
        <f t="shared" si="252"/>
        <v>0</v>
      </c>
      <c r="DH145" s="45">
        <f t="shared" si="253"/>
        <v>0</v>
      </c>
      <c r="DI145" s="45">
        <f t="shared" si="254"/>
        <v>0</v>
      </c>
      <c r="DJ145" s="45">
        <f t="shared" si="255"/>
        <v>0</v>
      </c>
      <c r="DK145" s="45">
        <f t="shared" si="256"/>
        <v>0</v>
      </c>
      <c r="DL145" s="45">
        <f t="shared" si="257"/>
        <v>0</v>
      </c>
      <c r="DM145" s="45">
        <f t="shared" si="258"/>
        <v>0</v>
      </c>
      <c r="DN145" s="45">
        <f t="shared" si="259"/>
        <v>0</v>
      </c>
      <c r="DO145" s="45">
        <f t="shared" si="260"/>
        <v>0</v>
      </c>
      <c r="DP145" s="45">
        <f t="shared" si="261"/>
        <v>0</v>
      </c>
      <c r="DQ145" s="45">
        <f t="shared" si="262"/>
        <v>0</v>
      </c>
    </row>
    <row r="146" spans="1:121">
      <c r="A146" s="269">
        <v>145</v>
      </c>
      <c r="B146" s="400">
        <f t="shared" si="263"/>
        <v>1</v>
      </c>
      <c r="C146" s="401">
        <f>B146+COUNTIF(B$2:$B146,B146)-1</f>
        <v>145</v>
      </c>
      <c r="D146" s="402" t="str">
        <f>Tables!AI146</f>
        <v>Morocco</v>
      </c>
      <c r="E146" s="403">
        <f t="shared" si="264"/>
        <v>0</v>
      </c>
      <c r="F146" s="47">
        <f>SUMIFS('Portfolio Allocation'!C$10:C$109,'Portfolio Allocation'!$A$10:$A$109,'Graph Tables'!$D146)</f>
        <v>0</v>
      </c>
      <c r="G146" s="47">
        <f>SUMIFS('Portfolio Allocation'!D$10:D$109,'Portfolio Allocation'!$A$10:$A$109,'Graph Tables'!$D146)</f>
        <v>0</v>
      </c>
      <c r="H146" s="47">
        <f>SUMIFS('Portfolio Allocation'!E$10:E$109,'Portfolio Allocation'!$A$10:$A$109,'Graph Tables'!$D146)</f>
        <v>0</v>
      </c>
      <c r="I146" s="47">
        <f>SUMIFS('Portfolio Allocation'!F$10:F$109,'Portfolio Allocation'!$A$10:$A$109,'Graph Tables'!$D146)</f>
        <v>0</v>
      </c>
      <c r="J146" s="47">
        <f>SUMIFS('Portfolio Allocation'!G$10:G$109,'Portfolio Allocation'!$A$10:$A$109,'Graph Tables'!$D146)</f>
        <v>0</v>
      </c>
      <c r="K146" s="47">
        <f>SUMIFS('Portfolio Allocation'!H$10:H$109,'Portfolio Allocation'!$A$10:$A$109,'Graph Tables'!$D146)</f>
        <v>0</v>
      </c>
      <c r="L146" s="47">
        <f>SUMIFS('Portfolio Allocation'!I$10:I$109,'Portfolio Allocation'!$A$10:$A$109,'Graph Tables'!$D146)</f>
        <v>0</v>
      </c>
      <c r="M146" s="47">
        <f>SUMIFS('Portfolio Allocation'!J$10:J$109,'Portfolio Allocation'!$A$10:$A$109,'Graph Tables'!$D146)</f>
        <v>0</v>
      </c>
      <c r="N146" s="47">
        <f>SUMIFS('Portfolio Allocation'!K$10:K$109,'Portfolio Allocation'!$A$10:$A$109,'Graph Tables'!$D146)</f>
        <v>0</v>
      </c>
      <c r="O146" s="47">
        <f>SUMIFS('Portfolio Allocation'!L$10:L$109,'Portfolio Allocation'!$A$10:$A$109,'Graph Tables'!$D146)</f>
        <v>0</v>
      </c>
      <c r="P146" s="47">
        <f>SUMIFS('Portfolio Allocation'!M$10:M$109,'Portfolio Allocation'!$A$10:$A$109,'Graph Tables'!$D146)</f>
        <v>0</v>
      </c>
      <c r="Q146" s="47">
        <f>SUMIFS('Portfolio Allocation'!N$10:N$109,'Portfolio Allocation'!$A$10:$A$109,'Graph Tables'!$D146)</f>
        <v>0</v>
      </c>
      <c r="R146" s="47">
        <f>SUMIFS('Portfolio Allocation'!O$10:O$109,'Portfolio Allocation'!$A$10:$A$109,'Graph Tables'!$D146)</f>
        <v>0</v>
      </c>
      <c r="S146" s="47">
        <f>SUMIFS('Portfolio Allocation'!P$10:P$109,'Portfolio Allocation'!$A$10:$A$109,'Graph Tables'!$D146)</f>
        <v>0</v>
      </c>
      <c r="T146" s="47">
        <f>SUMIFS('Portfolio Allocation'!Q$10:Q$109,'Portfolio Allocation'!$A$10:$A$109,'Graph Tables'!$D146)</f>
        <v>0</v>
      </c>
      <c r="U146" s="47">
        <f>SUMIFS('Portfolio Allocation'!R$10:R$109,'Portfolio Allocation'!$A$10:$A$109,'Graph Tables'!$D146)</f>
        <v>0</v>
      </c>
      <c r="V146" s="47">
        <f>SUMIFS('Portfolio Allocation'!S$10:S$109,'Portfolio Allocation'!$A$10:$A$109,'Graph Tables'!$D146)</f>
        <v>0</v>
      </c>
      <c r="W146" s="47">
        <f>SUMIFS('Portfolio Allocation'!T$10:T$109,'Portfolio Allocation'!$A$10:$A$109,'Graph Tables'!$D146)</f>
        <v>0</v>
      </c>
      <c r="X146" s="47">
        <f>SUMIFS('Portfolio Allocation'!U$10:U$109,'Portfolio Allocation'!$A$10:$A$109,'Graph Tables'!$D146)</f>
        <v>0</v>
      </c>
      <c r="Y146" s="47">
        <f>SUMIFS('Portfolio Allocation'!V$10:V$109,'Portfolio Allocation'!$A$10:$A$109,'Graph Tables'!$D146)</f>
        <v>0</v>
      </c>
      <c r="Z146" s="47">
        <f>SUMIFS('Portfolio Allocation'!W$10:W$109,'Portfolio Allocation'!$A$10:$A$109,'Graph Tables'!$D146)</f>
        <v>0</v>
      </c>
      <c r="AA146" s="47">
        <f>SUMIFS('Portfolio Allocation'!X$10:X$109,'Portfolio Allocation'!$A$10:$A$109,'Graph Tables'!$D146)</f>
        <v>0</v>
      </c>
      <c r="AB146" s="47">
        <f>SUMIFS('Portfolio Allocation'!Y$10:Y$109,'Portfolio Allocation'!$A$10:$A$109,'Graph Tables'!$D146)</f>
        <v>0</v>
      </c>
      <c r="AC146" s="47">
        <f>SUMIFS('Portfolio Allocation'!Z$10:Z$109,'Portfolio Allocation'!$A$10:$A$109,'Graph Tables'!$D146)</f>
        <v>0</v>
      </c>
      <c r="AD146" s="47"/>
      <c r="AH146" s="47"/>
      <c r="AI146" s="269">
        <f t="shared" si="265"/>
        <v>1</v>
      </c>
      <c r="AJ146" s="269">
        <f>AI146+COUNTIF(AI$2:$AI146,AI146)-1</f>
        <v>145</v>
      </c>
      <c r="AK146" s="271" t="str">
        <f t="shared" si="213"/>
        <v>Morocco</v>
      </c>
      <c r="AL146" s="71">
        <f t="shared" si="266"/>
        <v>0</v>
      </c>
      <c r="AM146" s="45">
        <f t="shared" si="214"/>
        <v>0</v>
      </c>
      <c r="AN146" s="45">
        <f t="shared" si="215"/>
        <v>0</v>
      </c>
      <c r="AO146" s="45">
        <f t="shared" si="216"/>
        <v>0</v>
      </c>
      <c r="AP146" s="45">
        <f t="shared" si="217"/>
        <v>0</v>
      </c>
      <c r="AQ146" s="45">
        <f t="shared" si="218"/>
        <v>0</v>
      </c>
      <c r="AR146" s="45">
        <f t="shared" si="219"/>
        <v>0</v>
      </c>
      <c r="AS146" s="45">
        <f t="shared" si="220"/>
        <v>0</v>
      </c>
      <c r="AT146" s="45">
        <f t="shared" si="221"/>
        <v>0</v>
      </c>
      <c r="AU146" s="45">
        <f t="shared" si="222"/>
        <v>0</v>
      </c>
      <c r="AV146" s="45">
        <f t="shared" si="223"/>
        <v>0</v>
      </c>
      <c r="AW146" s="45">
        <f t="shared" si="224"/>
        <v>0</v>
      </c>
      <c r="AX146" s="45">
        <f t="shared" si="225"/>
        <v>0</v>
      </c>
      <c r="AY146" s="45">
        <f t="shared" si="226"/>
        <v>0</v>
      </c>
      <c r="AZ146" s="45">
        <f t="shared" si="227"/>
        <v>0</v>
      </c>
      <c r="BA146" s="45">
        <f t="shared" si="228"/>
        <v>0</v>
      </c>
      <c r="BB146" s="45">
        <f t="shared" si="229"/>
        <v>0</v>
      </c>
      <c r="BC146" s="45">
        <f t="shared" si="230"/>
        <v>0</v>
      </c>
      <c r="BD146" s="45">
        <f t="shared" si="231"/>
        <v>0</v>
      </c>
      <c r="BE146" s="45">
        <f t="shared" si="232"/>
        <v>0</v>
      </c>
      <c r="BF146" s="45">
        <f t="shared" si="233"/>
        <v>0</v>
      </c>
      <c r="BG146" s="45">
        <f t="shared" si="234"/>
        <v>0</v>
      </c>
      <c r="BH146" s="45">
        <f t="shared" si="235"/>
        <v>0</v>
      </c>
      <c r="BI146" s="45">
        <f t="shared" si="236"/>
        <v>0</v>
      </c>
      <c r="BJ146" s="45">
        <f t="shared" si="237"/>
        <v>0</v>
      </c>
      <c r="BK146" s="45"/>
      <c r="CN146" s="274">
        <f t="shared" si="267"/>
        <v>0</v>
      </c>
      <c r="CO146" s="274">
        <v>145</v>
      </c>
      <c r="CP146" s="269">
        <f t="shared" si="268"/>
        <v>1</v>
      </c>
      <c r="CQ146" s="269">
        <f>CP146+COUNTIF($CP$2:CP146,CP146)-1</f>
        <v>145</v>
      </c>
      <c r="CR146" s="271" t="str">
        <f t="shared" si="238"/>
        <v>Morocco</v>
      </c>
      <c r="CS146" s="71">
        <f t="shared" si="269"/>
        <v>0</v>
      </c>
      <c r="CT146" s="45">
        <f t="shared" si="239"/>
        <v>0</v>
      </c>
      <c r="CU146" s="45">
        <f t="shared" si="240"/>
        <v>0</v>
      </c>
      <c r="CV146" s="45">
        <f t="shared" si="241"/>
        <v>0</v>
      </c>
      <c r="CW146" s="45">
        <f t="shared" si="242"/>
        <v>0</v>
      </c>
      <c r="CX146" s="45">
        <f t="shared" si="243"/>
        <v>0</v>
      </c>
      <c r="CY146" s="45">
        <f t="shared" si="244"/>
        <v>0</v>
      </c>
      <c r="CZ146" s="45">
        <f t="shared" si="245"/>
        <v>0</v>
      </c>
      <c r="DA146" s="45">
        <f t="shared" si="246"/>
        <v>0</v>
      </c>
      <c r="DB146" s="45">
        <f t="shared" si="247"/>
        <v>0</v>
      </c>
      <c r="DC146" s="45">
        <f t="shared" si="248"/>
        <v>0</v>
      </c>
      <c r="DD146" s="45">
        <f t="shared" si="249"/>
        <v>0</v>
      </c>
      <c r="DE146" s="45">
        <f t="shared" si="250"/>
        <v>0</v>
      </c>
      <c r="DF146" s="45">
        <f t="shared" si="251"/>
        <v>0</v>
      </c>
      <c r="DG146" s="45">
        <f t="shared" si="252"/>
        <v>0</v>
      </c>
      <c r="DH146" s="45">
        <f t="shared" si="253"/>
        <v>0</v>
      </c>
      <c r="DI146" s="45">
        <f t="shared" si="254"/>
        <v>0</v>
      </c>
      <c r="DJ146" s="45">
        <f t="shared" si="255"/>
        <v>0</v>
      </c>
      <c r="DK146" s="45">
        <f t="shared" si="256"/>
        <v>0</v>
      </c>
      <c r="DL146" s="45">
        <f t="shared" si="257"/>
        <v>0</v>
      </c>
      <c r="DM146" s="45">
        <f t="shared" si="258"/>
        <v>0</v>
      </c>
      <c r="DN146" s="45">
        <f t="shared" si="259"/>
        <v>0</v>
      </c>
      <c r="DO146" s="45">
        <f t="shared" si="260"/>
        <v>0</v>
      </c>
      <c r="DP146" s="45">
        <f t="shared" si="261"/>
        <v>0</v>
      </c>
      <c r="DQ146" s="45">
        <f t="shared" si="262"/>
        <v>0</v>
      </c>
    </row>
    <row r="147" spans="1:121">
      <c r="A147" s="269">
        <v>146</v>
      </c>
      <c r="B147" s="400">
        <f t="shared" si="263"/>
        <v>1</v>
      </c>
      <c r="C147" s="401">
        <f>B147+COUNTIF(B$2:$B147,B147)-1</f>
        <v>146</v>
      </c>
      <c r="D147" s="402" t="str">
        <f>Tables!AI147</f>
        <v>Mozambique</v>
      </c>
      <c r="E147" s="403">
        <f t="shared" si="264"/>
        <v>0</v>
      </c>
      <c r="F147" s="47">
        <f>SUMIFS('Portfolio Allocation'!C$10:C$109,'Portfolio Allocation'!$A$10:$A$109,'Graph Tables'!$D147)</f>
        <v>0</v>
      </c>
      <c r="G147" s="47">
        <f>SUMIFS('Portfolio Allocation'!D$10:D$109,'Portfolio Allocation'!$A$10:$A$109,'Graph Tables'!$D147)</f>
        <v>0</v>
      </c>
      <c r="H147" s="47">
        <f>SUMIFS('Portfolio Allocation'!E$10:E$109,'Portfolio Allocation'!$A$10:$A$109,'Graph Tables'!$D147)</f>
        <v>0</v>
      </c>
      <c r="I147" s="47">
        <f>SUMIFS('Portfolio Allocation'!F$10:F$109,'Portfolio Allocation'!$A$10:$A$109,'Graph Tables'!$D147)</f>
        <v>0</v>
      </c>
      <c r="J147" s="47">
        <f>SUMIFS('Portfolio Allocation'!G$10:G$109,'Portfolio Allocation'!$A$10:$A$109,'Graph Tables'!$D147)</f>
        <v>0</v>
      </c>
      <c r="K147" s="47">
        <f>SUMIFS('Portfolio Allocation'!H$10:H$109,'Portfolio Allocation'!$A$10:$A$109,'Graph Tables'!$D147)</f>
        <v>0</v>
      </c>
      <c r="L147" s="47">
        <f>SUMIFS('Portfolio Allocation'!I$10:I$109,'Portfolio Allocation'!$A$10:$A$109,'Graph Tables'!$D147)</f>
        <v>0</v>
      </c>
      <c r="M147" s="47">
        <f>SUMIFS('Portfolio Allocation'!J$10:J$109,'Portfolio Allocation'!$A$10:$A$109,'Graph Tables'!$D147)</f>
        <v>0</v>
      </c>
      <c r="N147" s="47">
        <f>SUMIFS('Portfolio Allocation'!K$10:K$109,'Portfolio Allocation'!$A$10:$A$109,'Graph Tables'!$D147)</f>
        <v>0</v>
      </c>
      <c r="O147" s="47">
        <f>SUMIFS('Portfolio Allocation'!L$10:L$109,'Portfolio Allocation'!$A$10:$A$109,'Graph Tables'!$D147)</f>
        <v>0</v>
      </c>
      <c r="P147" s="47">
        <f>SUMIFS('Portfolio Allocation'!M$10:M$109,'Portfolio Allocation'!$A$10:$A$109,'Graph Tables'!$D147)</f>
        <v>0</v>
      </c>
      <c r="Q147" s="47">
        <f>SUMIFS('Portfolio Allocation'!N$10:N$109,'Portfolio Allocation'!$A$10:$A$109,'Graph Tables'!$D147)</f>
        <v>0</v>
      </c>
      <c r="R147" s="47">
        <f>SUMIFS('Portfolio Allocation'!O$10:O$109,'Portfolio Allocation'!$A$10:$A$109,'Graph Tables'!$D147)</f>
        <v>0</v>
      </c>
      <c r="S147" s="47">
        <f>SUMIFS('Portfolio Allocation'!P$10:P$109,'Portfolio Allocation'!$A$10:$A$109,'Graph Tables'!$D147)</f>
        <v>0</v>
      </c>
      <c r="T147" s="47">
        <f>SUMIFS('Portfolio Allocation'!Q$10:Q$109,'Portfolio Allocation'!$A$10:$A$109,'Graph Tables'!$D147)</f>
        <v>0</v>
      </c>
      <c r="U147" s="47">
        <f>SUMIFS('Portfolio Allocation'!R$10:R$109,'Portfolio Allocation'!$A$10:$A$109,'Graph Tables'!$D147)</f>
        <v>0</v>
      </c>
      <c r="V147" s="47">
        <f>SUMIFS('Portfolio Allocation'!S$10:S$109,'Portfolio Allocation'!$A$10:$A$109,'Graph Tables'!$D147)</f>
        <v>0</v>
      </c>
      <c r="W147" s="47">
        <f>SUMIFS('Portfolio Allocation'!T$10:T$109,'Portfolio Allocation'!$A$10:$A$109,'Graph Tables'!$D147)</f>
        <v>0</v>
      </c>
      <c r="X147" s="47">
        <f>SUMIFS('Portfolio Allocation'!U$10:U$109,'Portfolio Allocation'!$A$10:$A$109,'Graph Tables'!$D147)</f>
        <v>0</v>
      </c>
      <c r="Y147" s="47">
        <f>SUMIFS('Portfolio Allocation'!V$10:V$109,'Portfolio Allocation'!$A$10:$A$109,'Graph Tables'!$D147)</f>
        <v>0</v>
      </c>
      <c r="Z147" s="47">
        <f>SUMIFS('Portfolio Allocation'!W$10:W$109,'Portfolio Allocation'!$A$10:$A$109,'Graph Tables'!$D147)</f>
        <v>0</v>
      </c>
      <c r="AA147" s="47">
        <f>SUMIFS('Portfolio Allocation'!X$10:X$109,'Portfolio Allocation'!$A$10:$A$109,'Graph Tables'!$D147)</f>
        <v>0</v>
      </c>
      <c r="AB147" s="47">
        <f>SUMIFS('Portfolio Allocation'!Y$10:Y$109,'Portfolio Allocation'!$A$10:$A$109,'Graph Tables'!$D147)</f>
        <v>0</v>
      </c>
      <c r="AC147" s="47">
        <f>SUMIFS('Portfolio Allocation'!Z$10:Z$109,'Portfolio Allocation'!$A$10:$A$109,'Graph Tables'!$D147)</f>
        <v>0</v>
      </c>
      <c r="AD147" s="47"/>
      <c r="AH147" s="47"/>
      <c r="AI147" s="269">
        <f t="shared" si="265"/>
        <v>1</v>
      </c>
      <c r="AJ147" s="269">
        <f>AI147+COUNTIF(AI$2:$AI147,AI147)-1</f>
        <v>146</v>
      </c>
      <c r="AK147" s="271" t="str">
        <f t="shared" si="213"/>
        <v>Mozambique</v>
      </c>
      <c r="AL147" s="71">
        <f t="shared" si="266"/>
        <v>0</v>
      </c>
      <c r="AM147" s="45">
        <f t="shared" si="214"/>
        <v>0</v>
      </c>
      <c r="AN147" s="45">
        <f t="shared" si="215"/>
        <v>0</v>
      </c>
      <c r="AO147" s="45">
        <f t="shared" si="216"/>
        <v>0</v>
      </c>
      <c r="AP147" s="45">
        <f t="shared" si="217"/>
        <v>0</v>
      </c>
      <c r="AQ147" s="45">
        <f t="shared" si="218"/>
        <v>0</v>
      </c>
      <c r="AR147" s="45">
        <f t="shared" si="219"/>
        <v>0</v>
      </c>
      <c r="AS147" s="45">
        <f t="shared" si="220"/>
        <v>0</v>
      </c>
      <c r="AT147" s="45">
        <f t="shared" si="221"/>
        <v>0</v>
      </c>
      <c r="AU147" s="45">
        <f t="shared" si="222"/>
        <v>0</v>
      </c>
      <c r="AV147" s="45">
        <f t="shared" si="223"/>
        <v>0</v>
      </c>
      <c r="AW147" s="45">
        <f t="shared" si="224"/>
        <v>0</v>
      </c>
      <c r="AX147" s="45">
        <f t="shared" si="225"/>
        <v>0</v>
      </c>
      <c r="AY147" s="45">
        <f t="shared" si="226"/>
        <v>0</v>
      </c>
      <c r="AZ147" s="45">
        <f t="shared" si="227"/>
        <v>0</v>
      </c>
      <c r="BA147" s="45">
        <f t="shared" si="228"/>
        <v>0</v>
      </c>
      <c r="BB147" s="45">
        <f t="shared" si="229"/>
        <v>0</v>
      </c>
      <c r="BC147" s="45">
        <f t="shared" si="230"/>
        <v>0</v>
      </c>
      <c r="BD147" s="45">
        <f t="shared" si="231"/>
        <v>0</v>
      </c>
      <c r="BE147" s="45">
        <f t="shared" si="232"/>
        <v>0</v>
      </c>
      <c r="BF147" s="45">
        <f t="shared" si="233"/>
        <v>0</v>
      </c>
      <c r="BG147" s="45">
        <f t="shared" si="234"/>
        <v>0</v>
      </c>
      <c r="BH147" s="45">
        <f t="shared" si="235"/>
        <v>0</v>
      </c>
      <c r="BI147" s="45">
        <f t="shared" si="236"/>
        <v>0</v>
      </c>
      <c r="BJ147" s="45">
        <f t="shared" si="237"/>
        <v>0</v>
      </c>
      <c r="BK147" s="45"/>
      <c r="CN147" s="274">
        <f t="shared" si="267"/>
        <v>0</v>
      </c>
      <c r="CO147" s="274">
        <v>146</v>
      </c>
      <c r="CP147" s="269">
        <f t="shared" si="268"/>
        <v>1</v>
      </c>
      <c r="CQ147" s="269">
        <f>CP147+COUNTIF($CP$2:CP147,CP147)-1</f>
        <v>146</v>
      </c>
      <c r="CR147" s="271" t="str">
        <f t="shared" si="238"/>
        <v>Mozambique</v>
      </c>
      <c r="CS147" s="71">
        <f t="shared" si="269"/>
        <v>0</v>
      </c>
      <c r="CT147" s="45">
        <f t="shared" si="239"/>
        <v>0</v>
      </c>
      <c r="CU147" s="45">
        <f t="shared" si="240"/>
        <v>0</v>
      </c>
      <c r="CV147" s="45">
        <f t="shared" si="241"/>
        <v>0</v>
      </c>
      <c r="CW147" s="45">
        <f t="shared" si="242"/>
        <v>0</v>
      </c>
      <c r="CX147" s="45">
        <f t="shared" si="243"/>
        <v>0</v>
      </c>
      <c r="CY147" s="45">
        <f t="shared" si="244"/>
        <v>0</v>
      </c>
      <c r="CZ147" s="45">
        <f t="shared" si="245"/>
        <v>0</v>
      </c>
      <c r="DA147" s="45">
        <f t="shared" si="246"/>
        <v>0</v>
      </c>
      <c r="DB147" s="45">
        <f t="shared" si="247"/>
        <v>0</v>
      </c>
      <c r="DC147" s="45">
        <f t="shared" si="248"/>
        <v>0</v>
      </c>
      <c r="DD147" s="45">
        <f t="shared" si="249"/>
        <v>0</v>
      </c>
      <c r="DE147" s="45">
        <f t="shared" si="250"/>
        <v>0</v>
      </c>
      <c r="DF147" s="45">
        <f t="shared" si="251"/>
        <v>0</v>
      </c>
      <c r="DG147" s="45">
        <f t="shared" si="252"/>
        <v>0</v>
      </c>
      <c r="DH147" s="45">
        <f t="shared" si="253"/>
        <v>0</v>
      </c>
      <c r="DI147" s="45">
        <f t="shared" si="254"/>
        <v>0</v>
      </c>
      <c r="DJ147" s="45">
        <f t="shared" si="255"/>
        <v>0</v>
      </c>
      <c r="DK147" s="45">
        <f t="shared" si="256"/>
        <v>0</v>
      </c>
      <c r="DL147" s="45">
        <f t="shared" si="257"/>
        <v>0</v>
      </c>
      <c r="DM147" s="45">
        <f t="shared" si="258"/>
        <v>0</v>
      </c>
      <c r="DN147" s="45">
        <f t="shared" si="259"/>
        <v>0</v>
      </c>
      <c r="DO147" s="45">
        <f t="shared" si="260"/>
        <v>0</v>
      </c>
      <c r="DP147" s="45">
        <f t="shared" si="261"/>
        <v>0</v>
      </c>
      <c r="DQ147" s="45">
        <f t="shared" si="262"/>
        <v>0</v>
      </c>
    </row>
    <row r="148" spans="1:121">
      <c r="A148" s="269">
        <v>147</v>
      </c>
      <c r="B148" s="400">
        <f t="shared" si="263"/>
        <v>1</v>
      </c>
      <c r="C148" s="401">
        <f>B148+COUNTIF(B$2:$B148,B148)-1</f>
        <v>147</v>
      </c>
      <c r="D148" s="402" t="str">
        <f>Tables!AI148</f>
        <v>Myanmar</v>
      </c>
      <c r="E148" s="403">
        <f t="shared" si="264"/>
        <v>0</v>
      </c>
      <c r="F148" s="47">
        <f>SUMIFS('Portfolio Allocation'!C$10:C$109,'Portfolio Allocation'!$A$10:$A$109,'Graph Tables'!$D148)</f>
        <v>0</v>
      </c>
      <c r="G148" s="47">
        <f>SUMIFS('Portfolio Allocation'!D$10:D$109,'Portfolio Allocation'!$A$10:$A$109,'Graph Tables'!$D148)</f>
        <v>0</v>
      </c>
      <c r="H148" s="47">
        <f>SUMIFS('Portfolio Allocation'!E$10:E$109,'Portfolio Allocation'!$A$10:$A$109,'Graph Tables'!$D148)</f>
        <v>0</v>
      </c>
      <c r="I148" s="47">
        <f>SUMIFS('Portfolio Allocation'!F$10:F$109,'Portfolio Allocation'!$A$10:$A$109,'Graph Tables'!$D148)</f>
        <v>0</v>
      </c>
      <c r="J148" s="47">
        <f>SUMIFS('Portfolio Allocation'!G$10:G$109,'Portfolio Allocation'!$A$10:$A$109,'Graph Tables'!$D148)</f>
        <v>0</v>
      </c>
      <c r="K148" s="47">
        <f>SUMIFS('Portfolio Allocation'!H$10:H$109,'Portfolio Allocation'!$A$10:$A$109,'Graph Tables'!$D148)</f>
        <v>0</v>
      </c>
      <c r="L148" s="47">
        <f>SUMIFS('Portfolio Allocation'!I$10:I$109,'Portfolio Allocation'!$A$10:$A$109,'Graph Tables'!$D148)</f>
        <v>0</v>
      </c>
      <c r="M148" s="47">
        <f>SUMIFS('Portfolio Allocation'!J$10:J$109,'Portfolio Allocation'!$A$10:$A$109,'Graph Tables'!$D148)</f>
        <v>0</v>
      </c>
      <c r="N148" s="47">
        <f>SUMIFS('Portfolio Allocation'!K$10:K$109,'Portfolio Allocation'!$A$10:$A$109,'Graph Tables'!$D148)</f>
        <v>0</v>
      </c>
      <c r="O148" s="47">
        <f>SUMIFS('Portfolio Allocation'!L$10:L$109,'Portfolio Allocation'!$A$10:$A$109,'Graph Tables'!$D148)</f>
        <v>0</v>
      </c>
      <c r="P148" s="47">
        <f>SUMIFS('Portfolio Allocation'!M$10:M$109,'Portfolio Allocation'!$A$10:$A$109,'Graph Tables'!$D148)</f>
        <v>0</v>
      </c>
      <c r="Q148" s="47">
        <f>SUMIFS('Portfolio Allocation'!N$10:N$109,'Portfolio Allocation'!$A$10:$A$109,'Graph Tables'!$D148)</f>
        <v>0</v>
      </c>
      <c r="R148" s="47">
        <f>SUMIFS('Portfolio Allocation'!O$10:O$109,'Portfolio Allocation'!$A$10:$A$109,'Graph Tables'!$D148)</f>
        <v>0</v>
      </c>
      <c r="S148" s="47">
        <f>SUMIFS('Portfolio Allocation'!P$10:P$109,'Portfolio Allocation'!$A$10:$A$109,'Graph Tables'!$D148)</f>
        <v>0</v>
      </c>
      <c r="T148" s="47">
        <f>SUMIFS('Portfolio Allocation'!Q$10:Q$109,'Portfolio Allocation'!$A$10:$A$109,'Graph Tables'!$D148)</f>
        <v>0</v>
      </c>
      <c r="U148" s="47">
        <f>SUMIFS('Portfolio Allocation'!R$10:R$109,'Portfolio Allocation'!$A$10:$A$109,'Graph Tables'!$D148)</f>
        <v>0</v>
      </c>
      <c r="V148" s="47">
        <f>SUMIFS('Portfolio Allocation'!S$10:S$109,'Portfolio Allocation'!$A$10:$A$109,'Graph Tables'!$D148)</f>
        <v>0</v>
      </c>
      <c r="W148" s="47">
        <f>SUMIFS('Portfolio Allocation'!T$10:T$109,'Portfolio Allocation'!$A$10:$A$109,'Graph Tables'!$D148)</f>
        <v>0</v>
      </c>
      <c r="X148" s="47">
        <f>SUMIFS('Portfolio Allocation'!U$10:U$109,'Portfolio Allocation'!$A$10:$A$109,'Graph Tables'!$D148)</f>
        <v>0</v>
      </c>
      <c r="Y148" s="47">
        <f>SUMIFS('Portfolio Allocation'!V$10:V$109,'Portfolio Allocation'!$A$10:$A$109,'Graph Tables'!$D148)</f>
        <v>0</v>
      </c>
      <c r="Z148" s="47">
        <f>SUMIFS('Portfolio Allocation'!W$10:W$109,'Portfolio Allocation'!$A$10:$A$109,'Graph Tables'!$D148)</f>
        <v>0</v>
      </c>
      <c r="AA148" s="47">
        <f>SUMIFS('Portfolio Allocation'!X$10:X$109,'Portfolio Allocation'!$A$10:$A$109,'Graph Tables'!$D148)</f>
        <v>0</v>
      </c>
      <c r="AB148" s="47">
        <f>SUMIFS('Portfolio Allocation'!Y$10:Y$109,'Portfolio Allocation'!$A$10:$A$109,'Graph Tables'!$D148)</f>
        <v>0</v>
      </c>
      <c r="AC148" s="47">
        <f>SUMIFS('Portfolio Allocation'!Z$10:Z$109,'Portfolio Allocation'!$A$10:$A$109,'Graph Tables'!$D148)</f>
        <v>0</v>
      </c>
      <c r="AD148" s="47"/>
      <c r="AH148" s="47"/>
      <c r="AI148" s="269">
        <f t="shared" si="265"/>
        <v>1</v>
      </c>
      <c r="AJ148" s="269">
        <f>AI148+COUNTIF(AI$2:$AI148,AI148)-1</f>
        <v>147</v>
      </c>
      <c r="AK148" s="271" t="str">
        <f t="shared" si="213"/>
        <v>Myanmar</v>
      </c>
      <c r="AL148" s="71">
        <f t="shared" si="266"/>
        <v>0</v>
      </c>
      <c r="AM148" s="45">
        <f t="shared" si="214"/>
        <v>0</v>
      </c>
      <c r="AN148" s="45">
        <f t="shared" si="215"/>
        <v>0</v>
      </c>
      <c r="AO148" s="45">
        <f t="shared" si="216"/>
        <v>0</v>
      </c>
      <c r="AP148" s="45">
        <f t="shared" si="217"/>
        <v>0</v>
      </c>
      <c r="AQ148" s="45">
        <f t="shared" si="218"/>
        <v>0</v>
      </c>
      <c r="AR148" s="45">
        <f t="shared" si="219"/>
        <v>0</v>
      </c>
      <c r="AS148" s="45">
        <f t="shared" si="220"/>
        <v>0</v>
      </c>
      <c r="AT148" s="45">
        <f t="shared" si="221"/>
        <v>0</v>
      </c>
      <c r="AU148" s="45">
        <f t="shared" si="222"/>
        <v>0</v>
      </c>
      <c r="AV148" s="45">
        <f t="shared" si="223"/>
        <v>0</v>
      </c>
      <c r="AW148" s="45">
        <f t="shared" si="224"/>
        <v>0</v>
      </c>
      <c r="AX148" s="45">
        <f t="shared" si="225"/>
        <v>0</v>
      </c>
      <c r="AY148" s="45">
        <f t="shared" si="226"/>
        <v>0</v>
      </c>
      <c r="AZ148" s="45">
        <f t="shared" si="227"/>
        <v>0</v>
      </c>
      <c r="BA148" s="45">
        <f t="shared" si="228"/>
        <v>0</v>
      </c>
      <c r="BB148" s="45">
        <f t="shared" si="229"/>
        <v>0</v>
      </c>
      <c r="BC148" s="45">
        <f t="shared" si="230"/>
        <v>0</v>
      </c>
      <c r="BD148" s="45">
        <f t="shared" si="231"/>
        <v>0</v>
      </c>
      <c r="BE148" s="45">
        <f t="shared" si="232"/>
        <v>0</v>
      </c>
      <c r="BF148" s="45">
        <f t="shared" si="233"/>
        <v>0</v>
      </c>
      <c r="BG148" s="45">
        <f t="shared" si="234"/>
        <v>0</v>
      </c>
      <c r="BH148" s="45">
        <f t="shared" si="235"/>
        <v>0</v>
      </c>
      <c r="BI148" s="45">
        <f t="shared" si="236"/>
        <v>0</v>
      </c>
      <c r="BJ148" s="45">
        <f t="shared" si="237"/>
        <v>0</v>
      </c>
      <c r="BK148" s="45"/>
      <c r="CN148" s="274">
        <f t="shared" si="267"/>
        <v>0</v>
      </c>
      <c r="CO148" s="274">
        <v>147</v>
      </c>
      <c r="CP148" s="269">
        <f t="shared" si="268"/>
        <v>1</v>
      </c>
      <c r="CQ148" s="269">
        <f>CP148+COUNTIF($CP$2:CP148,CP148)-1</f>
        <v>147</v>
      </c>
      <c r="CR148" s="271" t="str">
        <f t="shared" si="238"/>
        <v>Myanmar</v>
      </c>
      <c r="CS148" s="71">
        <f t="shared" si="269"/>
        <v>0</v>
      </c>
      <c r="CT148" s="45">
        <f t="shared" si="239"/>
        <v>0</v>
      </c>
      <c r="CU148" s="45">
        <f t="shared" si="240"/>
        <v>0</v>
      </c>
      <c r="CV148" s="45">
        <f t="shared" si="241"/>
        <v>0</v>
      </c>
      <c r="CW148" s="45">
        <f t="shared" si="242"/>
        <v>0</v>
      </c>
      <c r="CX148" s="45">
        <f t="shared" si="243"/>
        <v>0</v>
      </c>
      <c r="CY148" s="45">
        <f t="shared" si="244"/>
        <v>0</v>
      </c>
      <c r="CZ148" s="45">
        <f t="shared" si="245"/>
        <v>0</v>
      </c>
      <c r="DA148" s="45">
        <f t="shared" si="246"/>
        <v>0</v>
      </c>
      <c r="DB148" s="45">
        <f t="shared" si="247"/>
        <v>0</v>
      </c>
      <c r="DC148" s="45">
        <f t="shared" si="248"/>
        <v>0</v>
      </c>
      <c r="DD148" s="45">
        <f t="shared" si="249"/>
        <v>0</v>
      </c>
      <c r="DE148" s="45">
        <f t="shared" si="250"/>
        <v>0</v>
      </c>
      <c r="DF148" s="45">
        <f t="shared" si="251"/>
        <v>0</v>
      </c>
      <c r="DG148" s="45">
        <f t="shared" si="252"/>
        <v>0</v>
      </c>
      <c r="DH148" s="45">
        <f t="shared" si="253"/>
        <v>0</v>
      </c>
      <c r="DI148" s="45">
        <f t="shared" si="254"/>
        <v>0</v>
      </c>
      <c r="DJ148" s="45">
        <f t="shared" si="255"/>
        <v>0</v>
      </c>
      <c r="DK148" s="45">
        <f t="shared" si="256"/>
        <v>0</v>
      </c>
      <c r="DL148" s="45">
        <f t="shared" si="257"/>
        <v>0</v>
      </c>
      <c r="DM148" s="45">
        <f t="shared" si="258"/>
        <v>0</v>
      </c>
      <c r="DN148" s="45">
        <f t="shared" si="259"/>
        <v>0</v>
      </c>
      <c r="DO148" s="45">
        <f t="shared" si="260"/>
        <v>0</v>
      </c>
      <c r="DP148" s="45">
        <f t="shared" si="261"/>
        <v>0</v>
      </c>
      <c r="DQ148" s="45">
        <f t="shared" si="262"/>
        <v>0</v>
      </c>
    </row>
    <row r="149" spans="1:121">
      <c r="A149" s="269">
        <v>148</v>
      </c>
      <c r="B149" s="400">
        <f t="shared" si="263"/>
        <v>1</v>
      </c>
      <c r="C149" s="401">
        <f>B149+COUNTIF(B$2:$B149,B149)-1</f>
        <v>148</v>
      </c>
      <c r="D149" s="402" t="str">
        <f>Tables!AI149</f>
        <v>Namibia</v>
      </c>
      <c r="E149" s="403">
        <f t="shared" si="264"/>
        <v>0</v>
      </c>
      <c r="F149" s="47">
        <f>SUMIFS('Portfolio Allocation'!C$10:C$109,'Portfolio Allocation'!$A$10:$A$109,'Graph Tables'!$D149)</f>
        <v>0</v>
      </c>
      <c r="G149" s="47">
        <f>SUMIFS('Portfolio Allocation'!D$10:D$109,'Portfolio Allocation'!$A$10:$A$109,'Graph Tables'!$D149)</f>
        <v>0</v>
      </c>
      <c r="H149" s="47">
        <f>SUMIFS('Portfolio Allocation'!E$10:E$109,'Portfolio Allocation'!$A$10:$A$109,'Graph Tables'!$D149)</f>
        <v>0</v>
      </c>
      <c r="I149" s="47">
        <f>SUMIFS('Portfolio Allocation'!F$10:F$109,'Portfolio Allocation'!$A$10:$A$109,'Graph Tables'!$D149)</f>
        <v>0</v>
      </c>
      <c r="J149" s="47">
        <f>SUMIFS('Portfolio Allocation'!G$10:G$109,'Portfolio Allocation'!$A$10:$A$109,'Graph Tables'!$D149)</f>
        <v>0</v>
      </c>
      <c r="K149" s="47">
        <f>SUMIFS('Portfolio Allocation'!H$10:H$109,'Portfolio Allocation'!$A$10:$A$109,'Graph Tables'!$D149)</f>
        <v>0</v>
      </c>
      <c r="L149" s="47">
        <f>SUMIFS('Portfolio Allocation'!I$10:I$109,'Portfolio Allocation'!$A$10:$A$109,'Graph Tables'!$D149)</f>
        <v>0</v>
      </c>
      <c r="M149" s="47">
        <f>SUMIFS('Portfolio Allocation'!J$10:J$109,'Portfolio Allocation'!$A$10:$A$109,'Graph Tables'!$D149)</f>
        <v>0</v>
      </c>
      <c r="N149" s="47">
        <f>SUMIFS('Portfolio Allocation'!K$10:K$109,'Portfolio Allocation'!$A$10:$A$109,'Graph Tables'!$D149)</f>
        <v>0</v>
      </c>
      <c r="O149" s="47">
        <f>SUMIFS('Portfolio Allocation'!L$10:L$109,'Portfolio Allocation'!$A$10:$A$109,'Graph Tables'!$D149)</f>
        <v>0</v>
      </c>
      <c r="P149" s="47">
        <f>SUMIFS('Portfolio Allocation'!M$10:M$109,'Portfolio Allocation'!$A$10:$A$109,'Graph Tables'!$D149)</f>
        <v>0</v>
      </c>
      <c r="Q149" s="47">
        <f>SUMIFS('Portfolio Allocation'!N$10:N$109,'Portfolio Allocation'!$A$10:$A$109,'Graph Tables'!$D149)</f>
        <v>0</v>
      </c>
      <c r="R149" s="47">
        <f>SUMIFS('Portfolio Allocation'!O$10:O$109,'Portfolio Allocation'!$A$10:$A$109,'Graph Tables'!$D149)</f>
        <v>0</v>
      </c>
      <c r="S149" s="47">
        <f>SUMIFS('Portfolio Allocation'!P$10:P$109,'Portfolio Allocation'!$A$10:$A$109,'Graph Tables'!$D149)</f>
        <v>0</v>
      </c>
      <c r="T149" s="47">
        <f>SUMIFS('Portfolio Allocation'!Q$10:Q$109,'Portfolio Allocation'!$A$10:$A$109,'Graph Tables'!$D149)</f>
        <v>0</v>
      </c>
      <c r="U149" s="47">
        <f>SUMIFS('Portfolio Allocation'!R$10:R$109,'Portfolio Allocation'!$A$10:$A$109,'Graph Tables'!$D149)</f>
        <v>0</v>
      </c>
      <c r="V149" s="47">
        <f>SUMIFS('Portfolio Allocation'!S$10:S$109,'Portfolio Allocation'!$A$10:$A$109,'Graph Tables'!$D149)</f>
        <v>0</v>
      </c>
      <c r="W149" s="47">
        <f>SUMIFS('Portfolio Allocation'!T$10:T$109,'Portfolio Allocation'!$A$10:$A$109,'Graph Tables'!$D149)</f>
        <v>0</v>
      </c>
      <c r="X149" s="47">
        <f>SUMIFS('Portfolio Allocation'!U$10:U$109,'Portfolio Allocation'!$A$10:$A$109,'Graph Tables'!$D149)</f>
        <v>0</v>
      </c>
      <c r="Y149" s="47">
        <f>SUMIFS('Portfolio Allocation'!V$10:V$109,'Portfolio Allocation'!$A$10:$A$109,'Graph Tables'!$D149)</f>
        <v>0</v>
      </c>
      <c r="Z149" s="47">
        <f>SUMIFS('Portfolio Allocation'!W$10:W$109,'Portfolio Allocation'!$A$10:$A$109,'Graph Tables'!$D149)</f>
        <v>0</v>
      </c>
      <c r="AA149" s="47">
        <f>SUMIFS('Portfolio Allocation'!X$10:X$109,'Portfolio Allocation'!$A$10:$A$109,'Graph Tables'!$D149)</f>
        <v>0</v>
      </c>
      <c r="AB149" s="47">
        <f>SUMIFS('Portfolio Allocation'!Y$10:Y$109,'Portfolio Allocation'!$A$10:$A$109,'Graph Tables'!$D149)</f>
        <v>0</v>
      </c>
      <c r="AC149" s="47">
        <f>SUMIFS('Portfolio Allocation'!Z$10:Z$109,'Portfolio Allocation'!$A$10:$A$109,'Graph Tables'!$D149)</f>
        <v>0</v>
      </c>
      <c r="AD149" s="47"/>
      <c r="AH149" s="47"/>
      <c r="AI149" s="269">
        <f t="shared" si="265"/>
        <v>1</v>
      </c>
      <c r="AJ149" s="269">
        <f>AI149+COUNTIF(AI$2:$AI149,AI149)-1</f>
        <v>148</v>
      </c>
      <c r="AK149" s="271" t="str">
        <f t="shared" si="213"/>
        <v>Namibia</v>
      </c>
      <c r="AL149" s="71">
        <f t="shared" si="266"/>
        <v>0</v>
      </c>
      <c r="AM149" s="45">
        <f t="shared" si="214"/>
        <v>0</v>
      </c>
      <c r="AN149" s="45">
        <f t="shared" si="215"/>
        <v>0</v>
      </c>
      <c r="AO149" s="45">
        <f t="shared" si="216"/>
        <v>0</v>
      </c>
      <c r="AP149" s="45">
        <f t="shared" si="217"/>
        <v>0</v>
      </c>
      <c r="AQ149" s="45">
        <f t="shared" si="218"/>
        <v>0</v>
      </c>
      <c r="AR149" s="45">
        <f t="shared" si="219"/>
        <v>0</v>
      </c>
      <c r="AS149" s="45">
        <f t="shared" si="220"/>
        <v>0</v>
      </c>
      <c r="AT149" s="45">
        <f t="shared" si="221"/>
        <v>0</v>
      </c>
      <c r="AU149" s="45">
        <f t="shared" si="222"/>
        <v>0</v>
      </c>
      <c r="AV149" s="45">
        <f t="shared" si="223"/>
        <v>0</v>
      </c>
      <c r="AW149" s="45">
        <f t="shared" si="224"/>
        <v>0</v>
      </c>
      <c r="AX149" s="45">
        <f t="shared" si="225"/>
        <v>0</v>
      </c>
      <c r="AY149" s="45">
        <f t="shared" si="226"/>
        <v>0</v>
      </c>
      <c r="AZ149" s="45">
        <f t="shared" si="227"/>
        <v>0</v>
      </c>
      <c r="BA149" s="45">
        <f t="shared" si="228"/>
        <v>0</v>
      </c>
      <c r="BB149" s="45">
        <f t="shared" si="229"/>
        <v>0</v>
      </c>
      <c r="BC149" s="45">
        <f t="shared" si="230"/>
        <v>0</v>
      </c>
      <c r="BD149" s="45">
        <f t="shared" si="231"/>
        <v>0</v>
      </c>
      <c r="BE149" s="45">
        <f t="shared" si="232"/>
        <v>0</v>
      </c>
      <c r="BF149" s="45">
        <f t="shared" si="233"/>
        <v>0</v>
      </c>
      <c r="BG149" s="45">
        <f t="shared" si="234"/>
        <v>0</v>
      </c>
      <c r="BH149" s="45">
        <f t="shared" si="235"/>
        <v>0</v>
      </c>
      <c r="BI149" s="45">
        <f t="shared" si="236"/>
        <v>0</v>
      </c>
      <c r="BJ149" s="45">
        <f t="shared" si="237"/>
        <v>0</v>
      </c>
      <c r="BK149" s="45"/>
      <c r="CN149" s="274">
        <f t="shared" si="267"/>
        <v>0</v>
      </c>
      <c r="CO149" s="274">
        <v>148</v>
      </c>
      <c r="CP149" s="269">
        <f t="shared" si="268"/>
        <v>1</v>
      </c>
      <c r="CQ149" s="269">
        <f>CP149+COUNTIF($CP$2:CP149,CP149)-1</f>
        <v>148</v>
      </c>
      <c r="CR149" s="271" t="str">
        <f t="shared" si="238"/>
        <v>Namibia</v>
      </c>
      <c r="CS149" s="71">
        <f t="shared" si="269"/>
        <v>0</v>
      </c>
      <c r="CT149" s="45">
        <f t="shared" si="239"/>
        <v>0</v>
      </c>
      <c r="CU149" s="45">
        <f t="shared" si="240"/>
        <v>0</v>
      </c>
      <c r="CV149" s="45">
        <f t="shared" si="241"/>
        <v>0</v>
      </c>
      <c r="CW149" s="45">
        <f t="shared" si="242"/>
        <v>0</v>
      </c>
      <c r="CX149" s="45">
        <f t="shared" si="243"/>
        <v>0</v>
      </c>
      <c r="CY149" s="45">
        <f t="shared" si="244"/>
        <v>0</v>
      </c>
      <c r="CZ149" s="45">
        <f t="shared" si="245"/>
        <v>0</v>
      </c>
      <c r="DA149" s="45">
        <f t="shared" si="246"/>
        <v>0</v>
      </c>
      <c r="DB149" s="45">
        <f t="shared" si="247"/>
        <v>0</v>
      </c>
      <c r="DC149" s="45">
        <f t="shared" si="248"/>
        <v>0</v>
      </c>
      <c r="DD149" s="45">
        <f t="shared" si="249"/>
        <v>0</v>
      </c>
      <c r="DE149" s="45">
        <f t="shared" si="250"/>
        <v>0</v>
      </c>
      <c r="DF149" s="45">
        <f t="shared" si="251"/>
        <v>0</v>
      </c>
      <c r="DG149" s="45">
        <f t="shared" si="252"/>
        <v>0</v>
      </c>
      <c r="DH149" s="45">
        <f t="shared" si="253"/>
        <v>0</v>
      </c>
      <c r="DI149" s="45">
        <f t="shared" si="254"/>
        <v>0</v>
      </c>
      <c r="DJ149" s="45">
        <f t="shared" si="255"/>
        <v>0</v>
      </c>
      <c r="DK149" s="45">
        <f t="shared" si="256"/>
        <v>0</v>
      </c>
      <c r="DL149" s="45">
        <f t="shared" si="257"/>
        <v>0</v>
      </c>
      <c r="DM149" s="45">
        <f t="shared" si="258"/>
        <v>0</v>
      </c>
      <c r="DN149" s="45">
        <f t="shared" si="259"/>
        <v>0</v>
      </c>
      <c r="DO149" s="45">
        <f t="shared" si="260"/>
        <v>0</v>
      </c>
      <c r="DP149" s="45">
        <f t="shared" si="261"/>
        <v>0</v>
      </c>
      <c r="DQ149" s="45">
        <f t="shared" si="262"/>
        <v>0</v>
      </c>
    </row>
    <row r="150" spans="1:121">
      <c r="A150" s="269">
        <v>149</v>
      </c>
      <c r="B150" s="400">
        <f t="shared" si="263"/>
        <v>1</v>
      </c>
      <c r="C150" s="401">
        <f>B150+COUNTIF(B$2:$B150,B150)-1</f>
        <v>149</v>
      </c>
      <c r="D150" s="402" t="str">
        <f>Tables!AI150</f>
        <v>Nauru</v>
      </c>
      <c r="E150" s="403">
        <f t="shared" si="264"/>
        <v>0</v>
      </c>
      <c r="F150" s="47">
        <f>SUMIFS('Portfolio Allocation'!C$10:C$109,'Portfolio Allocation'!$A$10:$A$109,'Graph Tables'!$D150)</f>
        <v>0</v>
      </c>
      <c r="G150" s="47">
        <f>SUMIFS('Portfolio Allocation'!D$10:D$109,'Portfolio Allocation'!$A$10:$A$109,'Graph Tables'!$D150)</f>
        <v>0</v>
      </c>
      <c r="H150" s="47">
        <f>SUMIFS('Portfolio Allocation'!E$10:E$109,'Portfolio Allocation'!$A$10:$A$109,'Graph Tables'!$D150)</f>
        <v>0</v>
      </c>
      <c r="I150" s="47">
        <f>SUMIFS('Portfolio Allocation'!F$10:F$109,'Portfolio Allocation'!$A$10:$A$109,'Graph Tables'!$D150)</f>
        <v>0</v>
      </c>
      <c r="J150" s="47">
        <f>SUMIFS('Portfolio Allocation'!G$10:G$109,'Portfolio Allocation'!$A$10:$A$109,'Graph Tables'!$D150)</f>
        <v>0</v>
      </c>
      <c r="K150" s="47">
        <f>SUMIFS('Portfolio Allocation'!H$10:H$109,'Portfolio Allocation'!$A$10:$A$109,'Graph Tables'!$D150)</f>
        <v>0</v>
      </c>
      <c r="L150" s="47">
        <f>SUMIFS('Portfolio Allocation'!I$10:I$109,'Portfolio Allocation'!$A$10:$A$109,'Graph Tables'!$D150)</f>
        <v>0</v>
      </c>
      <c r="M150" s="47">
        <f>SUMIFS('Portfolio Allocation'!J$10:J$109,'Portfolio Allocation'!$A$10:$A$109,'Graph Tables'!$D150)</f>
        <v>0</v>
      </c>
      <c r="N150" s="47">
        <f>SUMIFS('Portfolio Allocation'!K$10:K$109,'Portfolio Allocation'!$A$10:$A$109,'Graph Tables'!$D150)</f>
        <v>0</v>
      </c>
      <c r="O150" s="47">
        <f>SUMIFS('Portfolio Allocation'!L$10:L$109,'Portfolio Allocation'!$A$10:$A$109,'Graph Tables'!$D150)</f>
        <v>0</v>
      </c>
      <c r="P150" s="47">
        <f>SUMIFS('Portfolio Allocation'!M$10:M$109,'Portfolio Allocation'!$A$10:$A$109,'Graph Tables'!$D150)</f>
        <v>0</v>
      </c>
      <c r="Q150" s="47">
        <f>SUMIFS('Portfolio Allocation'!N$10:N$109,'Portfolio Allocation'!$A$10:$A$109,'Graph Tables'!$D150)</f>
        <v>0</v>
      </c>
      <c r="R150" s="47">
        <f>SUMIFS('Portfolio Allocation'!O$10:O$109,'Portfolio Allocation'!$A$10:$A$109,'Graph Tables'!$D150)</f>
        <v>0</v>
      </c>
      <c r="S150" s="47">
        <f>SUMIFS('Portfolio Allocation'!P$10:P$109,'Portfolio Allocation'!$A$10:$A$109,'Graph Tables'!$D150)</f>
        <v>0</v>
      </c>
      <c r="T150" s="47">
        <f>SUMIFS('Portfolio Allocation'!Q$10:Q$109,'Portfolio Allocation'!$A$10:$A$109,'Graph Tables'!$D150)</f>
        <v>0</v>
      </c>
      <c r="U150" s="47">
        <f>SUMIFS('Portfolio Allocation'!R$10:R$109,'Portfolio Allocation'!$A$10:$A$109,'Graph Tables'!$D150)</f>
        <v>0</v>
      </c>
      <c r="V150" s="47">
        <f>SUMIFS('Portfolio Allocation'!S$10:S$109,'Portfolio Allocation'!$A$10:$A$109,'Graph Tables'!$D150)</f>
        <v>0</v>
      </c>
      <c r="W150" s="47">
        <f>SUMIFS('Portfolio Allocation'!T$10:T$109,'Portfolio Allocation'!$A$10:$A$109,'Graph Tables'!$D150)</f>
        <v>0</v>
      </c>
      <c r="X150" s="47">
        <f>SUMIFS('Portfolio Allocation'!U$10:U$109,'Portfolio Allocation'!$A$10:$A$109,'Graph Tables'!$D150)</f>
        <v>0</v>
      </c>
      <c r="Y150" s="47">
        <f>SUMIFS('Portfolio Allocation'!V$10:V$109,'Portfolio Allocation'!$A$10:$A$109,'Graph Tables'!$D150)</f>
        <v>0</v>
      </c>
      <c r="Z150" s="47">
        <f>SUMIFS('Portfolio Allocation'!W$10:W$109,'Portfolio Allocation'!$A$10:$A$109,'Graph Tables'!$D150)</f>
        <v>0</v>
      </c>
      <c r="AA150" s="47">
        <f>SUMIFS('Portfolio Allocation'!X$10:X$109,'Portfolio Allocation'!$A$10:$A$109,'Graph Tables'!$D150)</f>
        <v>0</v>
      </c>
      <c r="AB150" s="47">
        <f>SUMIFS('Portfolio Allocation'!Y$10:Y$109,'Portfolio Allocation'!$A$10:$A$109,'Graph Tables'!$D150)</f>
        <v>0</v>
      </c>
      <c r="AC150" s="47">
        <f>SUMIFS('Portfolio Allocation'!Z$10:Z$109,'Portfolio Allocation'!$A$10:$A$109,'Graph Tables'!$D150)</f>
        <v>0</v>
      </c>
      <c r="AD150" s="47"/>
      <c r="AH150" s="47"/>
      <c r="AI150" s="269">
        <f t="shared" si="265"/>
        <v>1</v>
      </c>
      <c r="AJ150" s="269">
        <f>AI150+COUNTIF(AI$2:$AI150,AI150)-1</f>
        <v>149</v>
      </c>
      <c r="AK150" s="271" t="str">
        <f t="shared" si="213"/>
        <v>Nauru</v>
      </c>
      <c r="AL150" s="71">
        <f t="shared" si="266"/>
        <v>0</v>
      </c>
      <c r="AM150" s="45">
        <f t="shared" si="214"/>
        <v>0</v>
      </c>
      <c r="AN150" s="45">
        <f t="shared" si="215"/>
        <v>0</v>
      </c>
      <c r="AO150" s="45">
        <f t="shared" si="216"/>
        <v>0</v>
      </c>
      <c r="AP150" s="45">
        <f t="shared" si="217"/>
        <v>0</v>
      </c>
      <c r="AQ150" s="45">
        <f t="shared" si="218"/>
        <v>0</v>
      </c>
      <c r="AR150" s="45">
        <f t="shared" si="219"/>
        <v>0</v>
      </c>
      <c r="AS150" s="45">
        <f t="shared" si="220"/>
        <v>0</v>
      </c>
      <c r="AT150" s="45">
        <f t="shared" si="221"/>
        <v>0</v>
      </c>
      <c r="AU150" s="45">
        <f t="shared" si="222"/>
        <v>0</v>
      </c>
      <c r="AV150" s="45">
        <f t="shared" si="223"/>
        <v>0</v>
      </c>
      <c r="AW150" s="45">
        <f t="shared" si="224"/>
        <v>0</v>
      </c>
      <c r="AX150" s="45">
        <f t="shared" si="225"/>
        <v>0</v>
      </c>
      <c r="AY150" s="45">
        <f t="shared" si="226"/>
        <v>0</v>
      </c>
      <c r="AZ150" s="45">
        <f t="shared" si="227"/>
        <v>0</v>
      </c>
      <c r="BA150" s="45">
        <f t="shared" si="228"/>
        <v>0</v>
      </c>
      <c r="BB150" s="45">
        <f t="shared" si="229"/>
        <v>0</v>
      </c>
      <c r="BC150" s="45">
        <f t="shared" si="230"/>
        <v>0</v>
      </c>
      <c r="BD150" s="45">
        <f t="shared" si="231"/>
        <v>0</v>
      </c>
      <c r="BE150" s="45">
        <f t="shared" si="232"/>
        <v>0</v>
      </c>
      <c r="BF150" s="45">
        <f t="shared" si="233"/>
        <v>0</v>
      </c>
      <c r="BG150" s="45">
        <f t="shared" si="234"/>
        <v>0</v>
      </c>
      <c r="BH150" s="45">
        <f t="shared" si="235"/>
        <v>0</v>
      </c>
      <c r="BI150" s="45">
        <f t="shared" si="236"/>
        <v>0</v>
      </c>
      <c r="BJ150" s="45">
        <f t="shared" si="237"/>
        <v>0</v>
      </c>
      <c r="BK150" s="45"/>
      <c r="CN150" s="274">
        <f t="shared" si="267"/>
        <v>0</v>
      </c>
      <c r="CO150" s="274">
        <v>149</v>
      </c>
      <c r="CP150" s="269">
        <f t="shared" si="268"/>
        <v>1</v>
      </c>
      <c r="CQ150" s="269">
        <f>CP150+COUNTIF($CP$2:CP150,CP150)-1</f>
        <v>149</v>
      </c>
      <c r="CR150" s="271" t="str">
        <f t="shared" si="238"/>
        <v>Nauru</v>
      </c>
      <c r="CS150" s="71">
        <f t="shared" si="269"/>
        <v>0</v>
      </c>
      <c r="CT150" s="45">
        <f t="shared" si="239"/>
        <v>0</v>
      </c>
      <c r="CU150" s="45">
        <f t="shared" si="240"/>
        <v>0</v>
      </c>
      <c r="CV150" s="45">
        <f t="shared" si="241"/>
        <v>0</v>
      </c>
      <c r="CW150" s="45">
        <f t="shared" si="242"/>
        <v>0</v>
      </c>
      <c r="CX150" s="45">
        <f t="shared" si="243"/>
        <v>0</v>
      </c>
      <c r="CY150" s="45">
        <f t="shared" si="244"/>
        <v>0</v>
      </c>
      <c r="CZ150" s="45">
        <f t="shared" si="245"/>
        <v>0</v>
      </c>
      <c r="DA150" s="45">
        <f t="shared" si="246"/>
        <v>0</v>
      </c>
      <c r="DB150" s="45">
        <f t="shared" si="247"/>
        <v>0</v>
      </c>
      <c r="DC150" s="45">
        <f t="shared" si="248"/>
        <v>0</v>
      </c>
      <c r="DD150" s="45">
        <f t="shared" si="249"/>
        <v>0</v>
      </c>
      <c r="DE150" s="45">
        <f t="shared" si="250"/>
        <v>0</v>
      </c>
      <c r="DF150" s="45">
        <f t="shared" si="251"/>
        <v>0</v>
      </c>
      <c r="DG150" s="45">
        <f t="shared" si="252"/>
        <v>0</v>
      </c>
      <c r="DH150" s="45">
        <f t="shared" si="253"/>
        <v>0</v>
      </c>
      <c r="DI150" s="45">
        <f t="shared" si="254"/>
        <v>0</v>
      </c>
      <c r="DJ150" s="45">
        <f t="shared" si="255"/>
        <v>0</v>
      </c>
      <c r="DK150" s="45">
        <f t="shared" si="256"/>
        <v>0</v>
      </c>
      <c r="DL150" s="45">
        <f t="shared" si="257"/>
        <v>0</v>
      </c>
      <c r="DM150" s="45">
        <f t="shared" si="258"/>
        <v>0</v>
      </c>
      <c r="DN150" s="45">
        <f t="shared" si="259"/>
        <v>0</v>
      </c>
      <c r="DO150" s="45">
        <f t="shared" si="260"/>
        <v>0</v>
      </c>
      <c r="DP150" s="45">
        <f t="shared" si="261"/>
        <v>0</v>
      </c>
      <c r="DQ150" s="45">
        <f t="shared" si="262"/>
        <v>0</v>
      </c>
    </row>
    <row r="151" spans="1:121">
      <c r="A151" s="269">
        <v>150</v>
      </c>
      <c r="B151" s="400">
        <f t="shared" si="263"/>
        <v>1</v>
      </c>
      <c r="C151" s="401">
        <f>B151+COUNTIF(B$2:$B151,B151)-1</f>
        <v>150</v>
      </c>
      <c r="D151" s="402" t="str">
        <f>Tables!AI151</f>
        <v>Nepal</v>
      </c>
      <c r="E151" s="403">
        <f t="shared" si="264"/>
        <v>0</v>
      </c>
      <c r="F151" s="47">
        <f>SUMIFS('Portfolio Allocation'!C$10:C$109,'Portfolio Allocation'!$A$10:$A$109,'Graph Tables'!$D151)</f>
        <v>0</v>
      </c>
      <c r="G151" s="47">
        <f>SUMIFS('Portfolio Allocation'!D$10:D$109,'Portfolio Allocation'!$A$10:$A$109,'Graph Tables'!$D151)</f>
        <v>0</v>
      </c>
      <c r="H151" s="47">
        <f>SUMIFS('Portfolio Allocation'!E$10:E$109,'Portfolio Allocation'!$A$10:$A$109,'Graph Tables'!$D151)</f>
        <v>0</v>
      </c>
      <c r="I151" s="47">
        <f>SUMIFS('Portfolio Allocation'!F$10:F$109,'Portfolio Allocation'!$A$10:$A$109,'Graph Tables'!$D151)</f>
        <v>0</v>
      </c>
      <c r="J151" s="47">
        <f>SUMIFS('Portfolio Allocation'!G$10:G$109,'Portfolio Allocation'!$A$10:$A$109,'Graph Tables'!$D151)</f>
        <v>0</v>
      </c>
      <c r="K151" s="47">
        <f>SUMIFS('Portfolio Allocation'!H$10:H$109,'Portfolio Allocation'!$A$10:$A$109,'Graph Tables'!$D151)</f>
        <v>0</v>
      </c>
      <c r="L151" s="47">
        <f>SUMIFS('Portfolio Allocation'!I$10:I$109,'Portfolio Allocation'!$A$10:$A$109,'Graph Tables'!$D151)</f>
        <v>0</v>
      </c>
      <c r="M151" s="47">
        <f>SUMIFS('Portfolio Allocation'!J$10:J$109,'Portfolio Allocation'!$A$10:$A$109,'Graph Tables'!$D151)</f>
        <v>0</v>
      </c>
      <c r="N151" s="47">
        <f>SUMIFS('Portfolio Allocation'!K$10:K$109,'Portfolio Allocation'!$A$10:$A$109,'Graph Tables'!$D151)</f>
        <v>0</v>
      </c>
      <c r="O151" s="47">
        <f>SUMIFS('Portfolio Allocation'!L$10:L$109,'Portfolio Allocation'!$A$10:$A$109,'Graph Tables'!$D151)</f>
        <v>0</v>
      </c>
      <c r="P151" s="47">
        <f>SUMIFS('Portfolio Allocation'!M$10:M$109,'Portfolio Allocation'!$A$10:$A$109,'Graph Tables'!$D151)</f>
        <v>0</v>
      </c>
      <c r="Q151" s="47">
        <f>SUMIFS('Portfolio Allocation'!N$10:N$109,'Portfolio Allocation'!$A$10:$A$109,'Graph Tables'!$D151)</f>
        <v>0</v>
      </c>
      <c r="R151" s="47">
        <f>SUMIFS('Portfolio Allocation'!O$10:O$109,'Portfolio Allocation'!$A$10:$A$109,'Graph Tables'!$D151)</f>
        <v>0</v>
      </c>
      <c r="S151" s="47">
        <f>SUMIFS('Portfolio Allocation'!P$10:P$109,'Portfolio Allocation'!$A$10:$A$109,'Graph Tables'!$D151)</f>
        <v>0</v>
      </c>
      <c r="T151" s="47">
        <f>SUMIFS('Portfolio Allocation'!Q$10:Q$109,'Portfolio Allocation'!$A$10:$A$109,'Graph Tables'!$D151)</f>
        <v>0</v>
      </c>
      <c r="U151" s="47">
        <f>SUMIFS('Portfolio Allocation'!R$10:R$109,'Portfolio Allocation'!$A$10:$A$109,'Graph Tables'!$D151)</f>
        <v>0</v>
      </c>
      <c r="V151" s="47">
        <f>SUMIFS('Portfolio Allocation'!S$10:S$109,'Portfolio Allocation'!$A$10:$A$109,'Graph Tables'!$D151)</f>
        <v>0</v>
      </c>
      <c r="W151" s="47">
        <f>SUMIFS('Portfolio Allocation'!T$10:T$109,'Portfolio Allocation'!$A$10:$A$109,'Graph Tables'!$D151)</f>
        <v>0</v>
      </c>
      <c r="X151" s="47">
        <f>SUMIFS('Portfolio Allocation'!U$10:U$109,'Portfolio Allocation'!$A$10:$A$109,'Graph Tables'!$D151)</f>
        <v>0</v>
      </c>
      <c r="Y151" s="47">
        <f>SUMIFS('Portfolio Allocation'!V$10:V$109,'Portfolio Allocation'!$A$10:$A$109,'Graph Tables'!$D151)</f>
        <v>0</v>
      </c>
      <c r="Z151" s="47">
        <f>SUMIFS('Portfolio Allocation'!W$10:W$109,'Portfolio Allocation'!$A$10:$A$109,'Graph Tables'!$D151)</f>
        <v>0</v>
      </c>
      <c r="AA151" s="47">
        <f>SUMIFS('Portfolio Allocation'!X$10:X$109,'Portfolio Allocation'!$A$10:$A$109,'Graph Tables'!$D151)</f>
        <v>0</v>
      </c>
      <c r="AB151" s="47">
        <f>SUMIFS('Portfolio Allocation'!Y$10:Y$109,'Portfolio Allocation'!$A$10:$A$109,'Graph Tables'!$D151)</f>
        <v>0</v>
      </c>
      <c r="AC151" s="47">
        <f>SUMIFS('Portfolio Allocation'!Z$10:Z$109,'Portfolio Allocation'!$A$10:$A$109,'Graph Tables'!$D151)</f>
        <v>0</v>
      </c>
      <c r="AD151" s="47"/>
      <c r="AH151" s="47"/>
      <c r="AI151" s="269">
        <f t="shared" si="265"/>
        <v>1</v>
      </c>
      <c r="AJ151" s="269">
        <f>AI151+COUNTIF(AI$2:$AI151,AI151)-1</f>
        <v>150</v>
      </c>
      <c r="AK151" s="271" t="str">
        <f t="shared" si="213"/>
        <v>Nepal</v>
      </c>
      <c r="AL151" s="71">
        <f t="shared" si="266"/>
        <v>0</v>
      </c>
      <c r="AM151" s="45">
        <f t="shared" si="214"/>
        <v>0</v>
      </c>
      <c r="AN151" s="45">
        <f t="shared" si="215"/>
        <v>0</v>
      </c>
      <c r="AO151" s="45">
        <f t="shared" si="216"/>
        <v>0</v>
      </c>
      <c r="AP151" s="45">
        <f t="shared" si="217"/>
        <v>0</v>
      </c>
      <c r="AQ151" s="45">
        <f t="shared" si="218"/>
        <v>0</v>
      </c>
      <c r="AR151" s="45">
        <f t="shared" si="219"/>
        <v>0</v>
      </c>
      <c r="AS151" s="45">
        <f t="shared" si="220"/>
        <v>0</v>
      </c>
      <c r="AT151" s="45">
        <f t="shared" si="221"/>
        <v>0</v>
      </c>
      <c r="AU151" s="45">
        <f t="shared" si="222"/>
        <v>0</v>
      </c>
      <c r="AV151" s="45">
        <f t="shared" si="223"/>
        <v>0</v>
      </c>
      <c r="AW151" s="45">
        <f t="shared" si="224"/>
        <v>0</v>
      </c>
      <c r="AX151" s="45">
        <f t="shared" si="225"/>
        <v>0</v>
      </c>
      <c r="AY151" s="45">
        <f t="shared" si="226"/>
        <v>0</v>
      </c>
      <c r="AZ151" s="45">
        <f t="shared" si="227"/>
        <v>0</v>
      </c>
      <c r="BA151" s="45">
        <f t="shared" si="228"/>
        <v>0</v>
      </c>
      <c r="BB151" s="45">
        <f t="shared" si="229"/>
        <v>0</v>
      </c>
      <c r="BC151" s="45">
        <f t="shared" si="230"/>
        <v>0</v>
      </c>
      <c r="BD151" s="45">
        <f t="shared" si="231"/>
        <v>0</v>
      </c>
      <c r="BE151" s="45">
        <f t="shared" si="232"/>
        <v>0</v>
      </c>
      <c r="BF151" s="45">
        <f t="shared" si="233"/>
        <v>0</v>
      </c>
      <c r="BG151" s="45">
        <f t="shared" si="234"/>
        <v>0</v>
      </c>
      <c r="BH151" s="45">
        <f t="shared" si="235"/>
        <v>0</v>
      </c>
      <c r="BI151" s="45">
        <f t="shared" si="236"/>
        <v>0</v>
      </c>
      <c r="BJ151" s="45">
        <f t="shared" si="237"/>
        <v>0</v>
      </c>
      <c r="BK151" s="45"/>
      <c r="CN151" s="274">
        <f t="shared" si="267"/>
        <v>0</v>
      </c>
      <c r="CO151" s="274">
        <v>150</v>
      </c>
      <c r="CP151" s="269">
        <f t="shared" si="268"/>
        <v>1</v>
      </c>
      <c r="CQ151" s="269">
        <f>CP151+COUNTIF($CP$2:CP151,CP151)-1</f>
        <v>150</v>
      </c>
      <c r="CR151" s="271" t="str">
        <f t="shared" si="238"/>
        <v>Nepal</v>
      </c>
      <c r="CS151" s="71">
        <f t="shared" si="269"/>
        <v>0</v>
      </c>
      <c r="CT151" s="45">
        <f t="shared" si="239"/>
        <v>0</v>
      </c>
      <c r="CU151" s="45">
        <f t="shared" si="240"/>
        <v>0</v>
      </c>
      <c r="CV151" s="45">
        <f t="shared" si="241"/>
        <v>0</v>
      </c>
      <c r="CW151" s="45">
        <f t="shared" si="242"/>
        <v>0</v>
      </c>
      <c r="CX151" s="45">
        <f t="shared" si="243"/>
        <v>0</v>
      </c>
      <c r="CY151" s="45">
        <f t="shared" si="244"/>
        <v>0</v>
      </c>
      <c r="CZ151" s="45">
        <f t="shared" si="245"/>
        <v>0</v>
      </c>
      <c r="DA151" s="45">
        <f t="shared" si="246"/>
        <v>0</v>
      </c>
      <c r="DB151" s="45">
        <f t="shared" si="247"/>
        <v>0</v>
      </c>
      <c r="DC151" s="45">
        <f t="shared" si="248"/>
        <v>0</v>
      </c>
      <c r="DD151" s="45">
        <f t="shared" si="249"/>
        <v>0</v>
      </c>
      <c r="DE151" s="45">
        <f t="shared" si="250"/>
        <v>0</v>
      </c>
      <c r="DF151" s="45">
        <f t="shared" si="251"/>
        <v>0</v>
      </c>
      <c r="DG151" s="45">
        <f t="shared" si="252"/>
        <v>0</v>
      </c>
      <c r="DH151" s="45">
        <f t="shared" si="253"/>
        <v>0</v>
      </c>
      <c r="DI151" s="45">
        <f t="shared" si="254"/>
        <v>0</v>
      </c>
      <c r="DJ151" s="45">
        <f t="shared" si="255"/>
        <v>0</v>
      </c>
      <c r="DK151" s="45">
        <f t="shared" si="256"/>
        <v>0</v>
      </c>
      <c r="DL151" s="45">
        <f t="shared" si="257"/>
        <v>0</v>
      </c>
      <c r="DM151" s="45">
        <f t="shared" si="258"/>
        <v>0</v>
      </c>
      <c r="DN151" s="45">
        <f t="shared" si="259"/>
        <v>0</v>
      </c>
      <c r="DO151" s="45">
        <f t="shared" si="260"/>
        <v>0</v>
      </c>
      <c r="DP151" s="45">
        <f t="shared" si="261"/>
        <v>0</v>
      </c>
      <c r="DQ151" s="45">
        <f t="shared" si="262"/>
        <v>0</v>
      </c>
    </row>
    <row r="152" spans="1:121">
      <c r="A152" s="269">
        <v>151</v>
      </c>
      <c r="B152" s="400">
        <f t="shared" si="263"/>
        <v>1</v>
      </c>
      <c r="C152" s="401">
        <f>B152+COUNTIF(B$2:$B152,B152)-1</f>
        <v>151</v>
      </c>
      <c r="D152" s="402" t="str">
        <f>Tables!AI152</f>
        <v>Netherlands</v>
      </c>
      <c r="E152" s="403">
        <f t="shared" si="264"/>
        <v>0</v>
      </c>
      <c r="F152" s="47">
        <f>SUMIFS('Portfolio Allocation'!C$10:C$109,'Portfolio Allocation'!$A$10:$A$109,'Graph Tables'!$D152)</f>
        <v>0</v>
      </c>
      <c r="G152" s="47">
        <f>SUMIFS('Portfolio Allocation'!D$10:D$109,'Portfolio Allocation'!$A$10:$A$109,'Graph Tables'!$D152)</f>
        <v>0</v>
      </c>
      <c r="H152" s="47">
        <f>SUMIFS('Portfolio Allocation'!E$10:E$109,'Portfolio Allocation'!$A$10:$A$109,'Graph Tables'!$D152)</f>
        <v>0</v>
      </c>
      <c r="I152" s="47">
        <f>SUMIFS('Portfolio Allocation'!F$10:F$109,'Portfolio Allocation'!$A$10:$A$109,'Graph Tables'!$D152)</f>
        <v>0</v>
      </c>
      <c r="J152" s="47">
        <f>SUMIFS('Portfolio Allocation'!G$10:G$109,'Portfolio Allocation'!$A$10:$A$109,'Graph Tables'!$D152)</f>
        <v>0</v>
      </c>
      <c r="K152" s="47">
        <f>SUMIFS('Portfolio Allocation'!H$10:H$109,'Portfolio Allocation'!$A$10:$A$109,'Graph Tables'!$D152)</f>
        <v>0</v>
      </c>
      <c r="L152" s="47">
        <f>SUMIFS('Portfolio Allocation'!I$10:I$109,'Portfolio Allocation'!$A$10:$A$109,'Graph Tables'!$D152)</f>
        <v>0</v>
      </c>
      <c r="M152" s="47">
        <f>SUMIFS('Portfolio Allocation'!J$10:J$109,'Portfolio Allocation'!$A$10:$A$109,'Graph Tables'!$D152)</f>
        <v>0</v>
      </c>
      <c r="N152" s="47">
        <f>SUMIFS('Portfolio Allocation'!K$10:K$109,'Portfolio Allocation'!$A$10:$A$109,'Graph Tables'!$D152)</f>
        <v>0</v>
      </c>
      <c r="O152" s="47">
        <f>SUMIFS('Portfolio Allocation'!L$10:L$109,'Portfolio Allocation'!$A$10:$A$109,'Graph Tables'!$D152)</f>
        <v>0</v>
      </c>
      <c r="P152" s="47">
        <f>SUMIFS('Portfolio Allocation'!M$10:M$109,'Portfolio Allocation'!$A$10:$A$109,'Graph Tables'!$D152)</f>
        <v>0</v>
      </c>
      <c r="Q152" s="47">
        <f>SUMIFS('Portfolio Allocation'!N$10:N$109,'Portfolio Allocation'!$A$10:$A$109,'Graph Tables'!$D152)</f>
        <v>0</v>
      </c>
      <c r="R152" s="47">
        <f>SUMIFS('Portfolio Allocation'!O$10:O$109,'Portfolio Allocation'!$A$10:$A$109,'Graph Tables'!$D152)</f>
        <v>0</v>
      </c>
      <c r="S152" s="47">
        <f>SUMIFS('Portfolio Allocation'!P$10:P$109,'Portfolio Allocation'!$A$10:$A$109,'Graph Tables'!$D152)</f>
        <v>0</v>
      </c>
      <c r="T152" s="47">
        <f>SUMIFS('Portfolio Allocation'!Q$10:Q$109,'Portfolio Allocation'!$A$10:$A$109,'Graph Tables'!$D152)</f>
        <v>0</v>
      </c>
      <c r="U152" s="47">
        <f>SUMIFS('Portfolio Allocation'!R$10:R$109,'Portfolio Allocation'!$A$10:$A$109,'Graph Tables'!$D152)</f>
        <v>0</v>
      </c>
      <c r="V152" s="47">
        <f>SUMIFS('Portfolio Allocation'!S$10:S$109,'Portfolio Allocation'!$A$10:$A$109,'Graph Tables'!$D152)</f>
        <v>0</v>
      </c>
      <c r="W152" s="47">
        <f>SUMIFS('Portfolio Allocation'!T$10:T$109,'Portfolio Allocation'!$A$10:$A$109,'Graph Tables'!$D152)</f>
        <v>0</v>
      </c>
      <c r="X152" s="47">
        <f>SUMIFS('Portfolio Allocation'!U$10:U$109,'Portfolio Allocation'!$A$10:$A$109,'Graph Tables'!$D152)</f>
        <v>0</v>
      </c>
      <c r="Y152" s="47">
        <f>SUMIFS('Portfolio Allocation'!V$10:V$109,'Portfolio Allocation'!$A$10:$A$109,'Graph Tables'!$D152)</f>
        <v>0</v>
      </c>
      <c r="Z152" s="47">
        <f>SUMIFS('Portfolio Allocation'!W$10:W$109,'Portfolio Allocation'!$A$10:$A$109,'Graph Tables'!$D152)</f>
        <v>0</v>
      </c>
      <c r="AA152" s="47">
        <f>SUMIFS('Portfolio Allocation'!X$10:X$109,'Portfolio Allocation'!$A$10:$A$109,'Graph Tables'!$D152)</f>
        <v>0</v>
      </c>
      <c r="AB152" s="47">
        <f>SUMIFS('Portfolio Allocation'!Y$10:Y$109,'Portfolio Allocation'!$A$10:$A$109,'Graph Tables'!$D152)</f>
        <v>0</v>
      </c>
      <c r="AC152" s="47">
        <f>SUMIFS('Portfolio Allocation'!Z$10:Z$109,'Portfolio Allocation'!$A$10:$A$109,'Graph Tables'!$D152)</f>
        <v>0</v>
      </c>
      <c r="AD152" s="47"/>
      <c r="AH152" s="47"/>
      <c r="AI152" s="269">
        <f t="shared" si="265"/>
        <v>1</v>
      </c>
      <c r="AJ152" s="269">
        <f>AI152+COUNTIF(AI$2:$AI152,AI152)-1</f>
        <v>151</v>
      </c>
      <c r="AK152" s="271" t="str">
        <f t="shared" si="213"/>
        <v>Netherlands</v>
      </c>
      <c r="AL152" s="71">
        <f t="shared" si="266"/>
        <v>0</v>
      </c>
      <c r="AM152" s="45">
        <f t="shared" si="214"/>
        <v>0</v>
      </c>
      <c r="AN152" s="45">
        <f t="shared" si="215"/>
        <v>0</v>
      </c>
      <c r="AO152" s="45">
        <f t="shared" si="216"/>
        <v>0</v>
      </c>
      <c r="AP152" s="45">
        <f t="shared" si="217"/>
        <v>0</v>
      </c>
      <c r="AQ152" s="45">
        <f t="shared" si="218"/>
        <v>0</v>
      </c>
      <c r="AR152" s="45">
        <f t="shared" si="219"/>
        <v>0</v>
      </c>
      <c r="AS152" s="45">
        <f t="shared" si="220"/>
        <v>0</v>
      </c>
      <c r="AT152" s="45">
        <f t="shared" si="221"/>
        <v>0</v>
      </c>
      <c r="AU152" s="45">
        <f t="shared" si="222"/>
        <v>0</v>
      </c>
      <c r="AV152" s="45">
        <f t="shared" si="223"/>
        <v>0</v>
      </c>
      <c r="AW152" s="45">
        <f t="shared" si="224"/>
        <v>0</v>
      </c>
      <c r="AX152" s="45">
        <f t="shared" si="225"/>
        <v>0</v>
      </c>
      <c r="AY152" s="45">
        <f t="shared" si="226"/>
        <v>0</v>
      </c>
      <c r="AZ152" s="45">
        <f t="shared" si="227"/>
        <v>0</v>
      </c>
      <c r="BA152" s="45">
        <f t="shared" si="228"/>
        <v>0</v>
      </c>
      <c r="BB152" s="45">
        <f t="shared" si="229"/>
        <v>0</v>
      </c>
      <c r="BC152" s="45">
        <f t="shared" si="230"/>
        <v>0</v>
      </c>
      <c r="BD152" s="45">
        <f t="shared" si="231"/>
        <v>0</v>
      </c>
      <c r="BE152" s="45">
        <f t="shared" si="232"/>
        <v>0</v>
      </c>
      <c r="BF152" s="45">
        <f t="shared" si="233"/>
        <v>0</v>
      </c>
      <c r="BG152" s="45">
        <f t="shared" si="234"/>
        <v>0</v>
      </c>
      <c r="BH152" s="45">
        <f t="shared" si="235"/>
        <v>0</v>
      </c>
      <c r="BI152" s="45">
        <f t="shared" si="236"/>
        <v>0</v>
      </c>
      <c r="BJ152" s="45">
        <f t="shared" si="237"/>
        <v>0</v>
      </c>
      <c r="BK152" s="45"/>
      <c r="CN152" s="274">
        <f t="shared" si="267"/>
        <v>0</v>
      </c>
      <c r="CO152" s="274">
        <v>151</v>
      </c>
      <c r="CP152" s="269">
        <f t="shared" si="268"/>
        <v>1</v>
      </c>
      <c r="CQ152" s="269">
        <f>CP152+COUNTIF($CP$2:CP152,CP152)-1</f>
        <v>151</v>
      </c>
      <c r="CR152" s="271" t="str">
        <f t="shared" si="238"/>
        <v>Netherlands</v>
      </c>
      <c r="CS152" s="71">
        <f t="shared" si="269"/>
        <v>0</v>
      </c>
      <c r="CT152" s="45">
        <f t="shared" si="239"/>
        <v>0</v>
      </c>
      <c r="CU152" s="45">
        <f t="shared" si="240"/>
        <v>0</v>
      </c>
      <c r="CV152" s="45">
        <f t="shared" si="241"/>
        <v>0</v>
      </c>
      <c r="CW152" s="45">
        <f t="shared" si="242"/>
        <v>0</v>
      </c>
      <c r="CX152" s="45">
        <f t="shared" si="243"/>
        <v>0</v>
      </c>
      <c r="CY152" s="45">
        <f t="shared" si="244"/>
        <v>0</v>
      </c>
      <c r="CZ152" s="45">
        <f t="shared" si="245"/>
        <v>0</v>
      </c>
      <c r="DA152" s="45">
        <f t="shared" si="246"/>
        <v>0</v>
      </c>
      <c r="DB152" s="45">
        <f t="shared" si="247"/>
        <v>0</v>
      </c>
      <c r="DC152" s="45">
        <f t="shared" si="248"/>
        <v>0</v>
      </c>
      <c r="DD152" s="45">
        <f t="shared" si="249"/>
        <v>0</v>
      </c>
      <c r="DE152" s="45">
        <f t="shared" si="250"/>
        <v>0</v>
      </c>
      <c r="DF152" s="45">
        <f t="shared" si="251"/>
        <v>0</v>
      </c>
      <c r="DG152" s="45">
        <f t="shared" si="252"/>
        <v>0</v>
      </c>
      <c r="DH152" s="45">
        <f t="shared" si="253"/>
        <v>0</v>
      </c>
      <c r="DI152" s="45">
        <f t="shared" si="254"/>
        <v>0</v>
      </c>
      <c r="DJ152" s="45">
        <f t="shared" si="255"/>
        <v>0</v>
      </c>
      <c r="DK152" s="45">
        <f t="shared" si="256"/>
        <v>0</v>
      </c>
      <c r="DL152" s="45">
        <f t="shared" si="257"/>
        <v>0</v>
      </c>
      <c r="DM152" s="45">
        <f t="shared" si="258"/>
        <v>0</v>
      </c>
      <c r="DN152" s="45">
        <f t="shared" si="259"/>
        <v>0</v>
      </c>
      <c r="DO152" s="45">
        <f t="shared" si="260"/>
        <v>0</v>
      </c>
      <c r="DP152" s="45">
        <f t="shared" si="261"/>
        <v>0</v>
      </c>
      <c r="DQ152" s="45">
        <f t="shared" si="262"/>
        <v>0</v>
      </c>
    </row>
    <row r="153" spans="1:121">
      <c r="A153" s="269">
        <v>152</v>
      </c>
      <c r="B153" s="400">
        <f t="shared" si="263"/>
        <v>1</v>
      </c>
      <c r="C153" s="401">
        <f>B153+COUNTIF(B$2:$B153,B153)-1</f>
        <v>152</v>
      </c>
      <c r="D153" s="402" t="str">
        <f>Tables!AI153</f>
        <v>Netherlands Antilles</v>
      </c>
      <c r="E153" s="403">
        <f t="shared" si="264"/>
        <v>0</v>
      </c>
      <c r="F153" s="47">
        <f>SUMIFS('Portfolio Allocation'!C$10:C$109,'Portfolio Allocation'!$A$10:$A$109,'Graph Tables'!$D153)</f>
        <v>0</v>
      </c>
      <c r="G153" s="47">
        <f>SUMIFS('Portfolio Allocation'!D$10:D$109,'Portfolio Allocation'!$A$10:$A$109,'Graph Tables'!$D153)</f>
        <v>0</v>
      </c>
      <c r="H153" s="47">
        <f>SUMIFS('Portfolio Allocation'!E$10:E$109,'Portfolio Allocation'!$A$10:$A$109,'Graph Tables'!$D153)</f>
        <v>0</v>
      </c>
      <c r="I153" s="47">
        <f>SUMIFS('Portfolio Allocation'!F$10:F$109,'Portfolio Allocation'!$A$10:$A$109,'Graph Tables'!$D153)</f>
        <v>0</v>
      </c>
      <c r="J153" s="47">
        <f>SUMIFS('Portfolio Allocation'!G$10:G$109,'Portfolio Allocation'!$A$10:$A$109,'Graph Tables'!$D153)</f>
        <v>0</v>
      </c>
      <c r="K153" s="47">
        <f>SUMIFS('Portfolio Allocation'!H$10:H$109,'Portfolio Allocation'!$A$10:$A$109,'Graph Tables'!$D153)</f>
        <v>0</v>
      </c>
      <c r="L153" s="47">
        <f>SUMIFS('Portfolio Allocation'!I$10:I$109,'Portfolio Allocation'!$A$10:$A$109,'Graph Tables'!$D153)</f>
        <v>0</v>
      </c>
      <c r="M153" s="47">
        <f>SUMIFS('Portfolio Allocation'!J$10:J$109,'Portfolio Allocation'!$A$10:$A$109,'Graph Tables'!$D153)</f>
        <v>0</v>
      </c>
      <c r="N153" s="47">
        <f>SUMIFS('Portfolio Allocation'!K$10:K$109,'Portfolio Allocation'!$A$10:$A$109,'Graph Tables'!$D153)</f>
        <v>0</v>
      </c>
      <c r="O153" s="47">
        <f>SUMIFS('Portfolio Allocation'!L$10:L$109,'Portfolio Allocation'!$A$10:$A$109,'Graph Tables'!$D153)</f>
        <v>0</v>
      </c>
      <c r="P153" s="47">
        <f>SUMIFS('Portfolio Allocation'!M$10:M$109,'Portfolio Allocation'!$A$10:$A$109,'Graph Tables'!$D153)</f>
        <v>0</v>
      </c>
      <c r="Q153" s="47">
        <f>SUMIFS('Portfolio Allocation'!N$10:N$109,'Portfolio Allocation'!$A$10:$A$109,'Graph Tables'!$D153)</f>
        <v>0</v>
      </c>
      <c r="R153" s="47">
        <f>SUMIFS('Portfolio Allocation'!O$10:O$109,'Portfolio Allocation'!$A$10:$A$109,'Graph Tables'!$D153)</f>
        <v>0</v>
      </c>
      <c r="S153" s="47">
        <f>SUMIFS('Portfolio Allocation'!P$10:P$109,'Portfolio Allocation'!$A$10:$A$109,'Graph Tables'!$D153)</f>
        <v>0</v>
      </c>
      <c r="T153" s="47">
        <f>SUMIFS('Portfolio Allocation'!Q$10:Q$109,'Portfolio Allocation'!$A$10:$A$109,'Graph Tables'!$D153)</f>
        <v>0</v>
      </c>
      <c r="U153" s="47">
        <f>SUMIFS('Portfolio Allocation'!R$10:R$109,'Portfolio Allocation'!$A$10:$A$109,'Graph Tables'!$D153)</f>
        <v>0</v>
      </c>
      <c r="V153" s="47">
        <f>SUMIFS('Portfolio Allocation'!S$10:S$109,'Portfolio Allocation'!$A$10:$A$109,'Graph Tables'!$D153)</f>
        <v>0</v>
      </c>
      <c r="W153" s="47">
        <f>SUMIFS('Portfolio Allocation'!T$10:T$109,'Portfolio Allocation'!$A$10:$A$109,'Graph Tables'!$D153)</f>
        <v>0</v>
      </c>
      <c r="X153" s="47">
        <f>SUMIFS('Portfolio Allocation'!U$10:U$109,'Portfolio Allocation'!$A$10:$A$109,'Graph Tables'!$D153)</f>
        <v>0</v>
      </c>
      <c r="Y153" s="47">
        <f>SUMIFS('Portfolio Allocation'!V$10:V$109,'Portfolio Allocation'!$A$10:$A$109,'Graph Tables'!$D153)</f>
        <v>0</v>
      </c>
      <c r="Z153" s="47">
        <f>SUMIFS('Portfolio Allocation'!W$10:W$109,'Portfolio Allocation'!$A$10:$A$109,'Graph Tables'!$D153)</f>
        <v>0</v>
      </c>
      <c r="AA153" s="47">
        <f>SUMIFS('Portfolio Allocation'!X$10:X$109,'Portfolio Allocation'!$A$10:$A$109,'Graph Tables'!$D153)</f>
        <v>0</v>
      </c>
      <c r="AB153" s="47">
        <f>SUMIFS('Portfolio Allocation'!Y$10:Y$109,'Portfolio Allocation'!$A$10:$A$109,'Graph Tables'!$D153)</f>
        <v>0</v>
      </c>
      <c r="AC153" s="47">
        <f>SUMIFS('Portfolio Allocation'!Z$10:Z$109,'Portfolio Allocation'!$A$10:$A$109,'Graph Tables'!$D153)</f>
        <v>0</v>
      </c>
      <c r="AD153" s="47"/>
      <c r="AH153" s="47"/>
      <c r="AI153" s="269">
        <f t="shared" si="265"/>
        <v>1</v>
      </c>
      <c r="AJ153" s="269">
        <f>AI153+COUNTIF(AI$2:$AI153,AI153)-1</f>
        <v>152</v>
      </c>
      <c r="AK153" s="271" t="str">
        <f t="shared" si="213"/>
        <v>Netherlands Antilles</v>
      </c>
      <c r="AL153" s="71">
        <f t="shared" si="266"/>
        <v>0</v>
      </c>
      <c r="AM153" s="45">
        <f t="shared" si="214"/>
        <v>0</v>
      </c>
      <c r="AN153" s="45">
        <f t="shared" si="215"/>
        <v>0</v>
      </c>
      <c r="AO153" s="45">
        <f t="shared" si="216"/>
        <v>0</v>
      </c>
      <c r="AP153" s="45">
        <f t="shared" si="217"/>
        <v>0</v>
      </c>
      <c r="AQ153" s="45">
        <f t="shared" si="218"/>
        <v>0</v>
      </c>
      <c r="AR153" s="45">
        <f t="shared" si="219"/>
        <v>0</v>
      </c>
      <c r="AS153" s="45">
        <f t="shared" si="220"/>
        <v>0</v>
      </c>
      <c r="AT153" s="45">
        <f t="shared" si="221"/>
        <v>0</v>
      </c>
      <c r="AU153" s="45">
        <f t="shared" si="222"/>
        <v>0</v>
      </c>
      <c r="AV153" s="45">
        <f t="shared" si="223"/>
        <v>0</v>
      </c>
      <c r="AW153" s="45">
        <f t="shared" si="224"/>
        <v>0</v>
      </c>
      <c r="AX153" s="45">
        <f t="shared" si="225"/>
        <v>0</v>
      </c>
      <c r="AY153" s="45">
        <f t="shared" si="226"/>
        <v>0</v>
      </c>
      <c r="AZ153" s="45">
        <f t="shared" si="227"/>
        <v>0</v>
      </c>
      <c r="BA153" s="45">
        <f t="shared" si="228"/>
        <v>0</v>
      </c>
      <c r="BB153" s="45">
        <f t="shared" si="229"/>
        <v>0</v>
      </c>
      <c r="BC153" s="45">
        <f t="shared" si="230"/>
        <v>0</v>
      </c>
      <c r="BD153" s="45">
        <f t="shared" si="231"/>
        <v>0</v>
      </c>
      <c r="BE153" s="45">
        <f t="shared" si="232"/>
        <v>0</v>
      </c>
      <c r="BF153" s="45">
        <f t="shared" si="233"/>
        <v>0</v>
      </c>
      <c r="BG153" s="45">
        <f t="shared" si="234"/>
        <v>0</v>
      </c>
      <c r="BH153" s="45">
        <f t="shared" si="235"/>
        <v>0</v>
      </c>
      <c r="BI153" s="45">
        <f t="shared" si="236"/>
        <v>0</v>
      </c>
      <c r="BJ153" s="45">
        <f t="shared" si="237"/>
        <v>0</v>
      </c>
      <c r="BK153" s="45"/>
      <c r="CN153" s="274">
        <f t="shared" si="267"/>
        <v>0</v>
      </c>
      <c r="CO153" s="274">
        <v>152</v>
      </c>
      <c r="CP153" s="269">
        <f t="shared" si="268"/>
        <v>1</v>
      </c>
      <c r="CQ153" s="269">
        <f>CP153+COUNTIF($CP$2:CP153,CP153)-1</f>
        <v>152</v>
      </c>
      <c r="CR153" s="271" t="str">
        <f t="shared" si="238"/>
        <v>Netherlands Antilles</v>
      </c>
      <c r="CS153" s="71">
        <f t="shared" si="269"/>
        <v>0</v>
      </c>
      <c r="CT153" s="45">
        <f t="shared" si="239"/>
        <v>0</v>
      </c>
      <c r="CU153" s="45">
        <f t="shared" si="240"/>
        <v>0</v>
      </c>
      <c r="CV153" s="45">
        <f t="shared" si="241"/>
        <v>0</v>
      </c>
      <c r="CW153" s="45">
        <f t="shared" si="242"/>
        <v>0</v>
      </c>
      <c r="CX153" s="45">
        <f t="shared" si="243"/>
        <v>0</v>
      </c>
      <c r="CY153" s="45">
        <f t="shared" si="244"/>
        <v>0</v>
      </c>
      <c r="CZ153" s="45">
        <f t="shared" si="245"/>
        <v>0</v>
      </c>
      <c r="DA153" s="45">
        <f t="shared" si="246"/>
        <v>0</v>
      </c>
      <c r="DB153" s="45">
        <f t="shared" si="247"/>
        <v>0</v>
      </c>
      <c r="DC153" s="45">
        <f t="shared" si="248"/>
        <v>0</v>
      </c>
      <c r="DD153" s="45">
        <f t="shared" si="249"/>
        <v>0</v>
      </c>
      <c r="DE153" s="45">
        <f t="shared" si="250"/>
        <v>0</v>
      </c>
      <c r="DF153" s="45">
        <f t="shared" si="251"/>
        <v>0</v>
      </c>
      <c r="DG153" s="45">
        <f t="shared" si="252"/>
        <v>0</v>
      </c>
      <c r="DH153" s="45">
        <f t="shared" si="253"/>
        <v>0</v>
      </c>
      <c r="DI153" s="45">
        <f t="shared" si="254"/>
        <v>0</v>
      </c>
      <c r="DJ153" s="45">
        <f t="shared" si="255"/>
        <v>0</v>
      </c>
      <c r="DK153" s="45">
        <f t="shared" si="256"/>
        <v>0</v>
      </c>
      <c r="DL153" s="45">
        <f t="shared" si="257"/>
        <v>0</v>
      </c>
      <c r="DM153" s="45">
        <f t="shared" si="258"/>
        <v>0</v>
      </c>
      <c r="DN153" s="45">
        <f t="shared" si="259"/>
        <v>0</v>
      </c>
      <c r="DO153" s="45">
        <f t="shared" si="260"/>
        <v>0</v>
      </c>
      <c r="DP153" s="45">
        <f t="shared" si="261"/>
        <v>0</v>
      </c>
      <c r="DQ153" s="45">
        <f t="shared" si="262"/>
        <v>0</v>
      </c>
    </row>
    <row r="154" spans="1:121">
      <c r="A154" s="269">
        <v>153</v>
      </c>
      <c r="B154" s="400">
        <f t="shared" si="263"/>
        <v>1</v>
      </c>
      <c r="C154" s="401">
        <f>B154+COUNTIF(B$2:$B154,B154)-1</f>
        <v>153</v>
      </c>
      <c r="D154" s="402" t="str">
        <f>Tables!AI154</f>
        <v>New Caledonia</v>
      </c>
      <c r="E154" s="403">
        <f t="shared" si="264"/>
        <v>0</v>
      </c>
      <c r="F154" s="47">
        <f>SUMIFS('Portfolio Allocation'!C$10:C$109,'Portfolio Allocation'!$A$10:$A$109,'Graph Tables'!$D154)</f>
        <v>0</v>
      </c>
      <c r="G154" s="47">
        <f>SUMIFS('Portfolio Allocation'!D$10:D$109,'Portfolio Allocation'!$A$10:$A$109,'Graph Tables'!$D154)</f>
        <v>0</v>
      </c>
      <c r="H154" s="47">
        <f>SUMIFS('Portfolio Allocation'!E$10:E$109,'Portfolio Allocation'!$A$10:$A$109,'Graph Tables'!$D154)</f>
        <v>0</v>
      </c>
      <c r="I154" s="47">
        <f>SUMIFS('Portfolio Allocation'!F$10:F$109,'Portfolio Allocation'!$A$10:$A$109,'Graph Tables'!$D154)</f>
        <v>0</v>
      </c>
      <c r="J154" s="47">
        <f>SUMIFS('Portfolio Allocation'!G$10:G$109,'Portfolio Allocation'!$A$10:$A$109,'Graph Tables'!$D154)</f>
        <v>0</v>
      </c>
      <c r="K154" s="47">
        <f>SUMIFS('Portfolio Allocation'!H$10:H$109,'Portfolio Allocation'!$A$10:$A$109,'Graph Tables'!$D154)</f>
        <v>0</v>
      </c>
      <c r="L154" s="47">
        <f>SUMIFS('Portfolio Allocation'!I$10:I$109,'Portfolio Allocation'!$A$10:$A$109,'Graph Tables'!$D154)</f>
        <v>0</v>
      </c>
      <c r="M154" s="47">
        <f>SUMIFS('Portfolio Allocation'!J$10:J$109,'Portfolio Allocation'!$A$10:$A$109,'Graph Tables'!$D154)</f>
        <v>0</v>
      </c>
      <c r="N154" s="47">
        <f>SUMIFS('Portfolio Allocation'!K$10:K$109,'Portfolio Allocation'!$A$10:$A$109,'Graph Tables'!$D154)</f>
        <v>0</v>
      </c>
      <c r="O154" s="47">
        <f>SUMIFS('Portfolio Allocation'!L$10:L$109,'Portfolio Allocation'!$A$10:$A$109,'Graph Tables'!$D154)</f>
        <v>0</v>
      </c>
      <c r="P154" s="47">
        <f>SUMIFS('Portfolio Allocation'!M$10:M$109,'Portfolio Allocation'!$A$10:$A$109,'Graph Tables'!$D154)</f>
        <v>0</v>
      </c>
      <c r="Q154" s="47">
        <f>SUMIFS('Portfolio Allocation'!N$10:N$109,'Portfolio Allocation'!$A$10:$A$109,'Graph Tables'!$D154)</f>
        <v>0</v>
      </c>
      <c r="R154" s="47">
        <f>SUMIFS('Portfolio Allocation'!O$10:O$109,'Portfolio Allocation'!$A$10:$A$109,'Graph Tables'!$D154)</f>
        <v>0</v>
      </c>
      <c r="S154" s="47">
        <f>SUMIFS('Portfolio Allocation'!P$10:P$109,'Portfolio Allocation'!$A$10:$A$109,'Graph Tables'!$D154)</f>
        <v>0</v>
      </c>
      <c r="T154" s="47">
        <f>SUMIFS('Portfolio Allocation'!Q$10:Q$109,'Portfolio Allocation'!$A$10:$A$109,'Graph Tables'!$D154)</f>
        <v>0</v>
      </c>
      <c r="U154" s="47">
        <f>SUMIFS('Portfolio Allocation'!R$10:R$109,'Portfolio Allocation'!$A$10:$A$109,'Graph Tables'!$D154)</f>
        <v>0</v>
      </c>
      <c r="V154" s="47">
        <f>SUMIFS('Portfolio Allocation'!S$10:S$109,'Portfolio Allocation'!$A$10:$A$109,'Graph Tables'!$D154)</f>
        <v>0</v>
      </c>
      <c r="W154" s="47">
        <f>SUMIFS('Portfolio Allocation'!T$10:T$109,'Portfolio Allocation'!$A$10:$A$109,'Graph Tables'!$D154)</f>
        <v>0</v>
      </c>
      <c r="X154" s="47">
        <f>SUMIFS('Portfolio Allocation'!U$10:U$109,'Portfolio Allocation'!$A$10:$A$109,'Graph Tables'!$D154)</f>
        <v>0</v>
      </c>
      <c r="Y154" s="47">
        <f>SUMIFS('Portfolio Allocation'!V$10:V$109,'Portfolio Allocation'!$A$10:$A$109,'Graph Tables'!$D154)</f>
        <v>0</v>
      </c>
      <c r="Z154" s="47">
        <f>SUMIFS('Portfolio Allocation'!W$10:W$109,'Portfolio Allocation'!$A$10:$A$109,'Graph Tables'!$D154)</f>
        <v>0</v>
      </c>
      <c r="AA154" s="47">
        <f>SUMIFS('Portfolio Allocation'!X$10:X$109,'Portfolio Allocation'!$A$10:$A$109,'Graph Tables'!$D154)</f>
        <v>0</v>
      </c>
      <c r="AB154" s="47">
        <f>SUMIFS('Portfolio Allocation'!Y$10:Y$109,'Portfolio Allocation'!$A$10:$A$109,'Graph Tables'!$D154)</f>
        <v>0</v>
      </c>
      <c r="AC154" s="47">
        <f>SUMIFS('Portfolio Allocation'!Z$10:Z$109,'Portfolio Allocation'!$A$10:$A$109,'Graph Tables'!$D154)</f>
        <v>0</v>
      </c>
      <c r="AD154" s="47"/>
      <c r="AH154" s="47"/>
      <c r="AI154" s="269">
        <f t="shared" si="265"/>
        <v>1</v>
      </c>
      <c r="AJ154" s="269">
        <f>AI154+COUNTIF(AI$2:$AI154,AI154)-1</f>
        <v>153</v>
      </c>
      <c r="AK154" s="271" t="str">
        <f t="shared" si="213"/>
        <v>New Caledonia</v>
      </c>
      <c r="AL154" s="71">
        <f t="shared" si="266"/>
        <v>0</v>
      </c>
      <c r="AM154" s="45">
        <f t="shared" si="214"/>
        <v>0</v>
      </c>
      <c r="AN154" s="45">
        <f t="shared" si="215"/>
        <v>0</v>
      </c>
      <c r="AO154" s="45">
        <f t="shared" si="216"/>
        <v>0</v>
      </c>
      <c r="AP154" s="45">
        <f t="shared" si="217"/>
        <v>0</v>
      </c>
      <c r="AQ154" s="45">
        <f t="shared" si="218"/>
        <v>0</v>
      </c>
      <c r="AR154" s="45">
        <f t="shared" si="219"/>
        <v>0</v>
      </c>
      <c r="AS154" s="45">
        <f t="shared" si="220"/>
        <v>0</v>
      </c>
      <c r="AT154" s="45">
        <f t="shared" si="221"/>
        <v>0</v>
      </c>
      <c r="AU154" s="45">
        <f t="shared" si="222"/>
        <v>0</v>
      </c>
      <c r="AV154" s="45">
        <f t="shared" si="223"/>
        <v>0</v>
      </c>
      <c r="AW154" s="45">
        <f t="shared" si="224"/>
        <v>0</v>
      </c>
      <c r="AX154" s="45">
        <f t="shared" si="225"/>
        <v>0</v>
      </c>
      <c r="AY154" s="45">
        <f t="shared" si="226"/>
        <v>0</v>
      </c>
      <c r="AZ154" s="45">
        <f t="shared" si="227"/>
        <v>0</v>
      </c>
      <c r="BA154" s="45">
        <f t="shared" si="228"/>
        <v>0</v>
      </c>
      <c r="BB154" s="45">
        <f t="shared" si="229"/>
        <v>0</v>
      </c>
      <c r="BC154" s="45">
        <f t="shared" si="230"/>
        <v>0</v>
      </c>
      <c r="BD154" s="45">
        <f t="shared" si="231"/>
        <v>0</v>
      </c>
      <c r="BE154" s="45">
        <f t="shared" si="232"/>
        <v>0</v>
      </c>
      <c r="BF154" s="45">
        <f t="shared" si="233"/>
        <v>0</v>
      </c>
      <c r="BG154" s="45">
        <f t="shared" si="234"/>
        <v>0</v>
      </c>
      <c r="BH154" s="45">
        <f t="shared" si="235"/>
        <v>0</v>
      </c>
      <c r="BI154" s="45">
        <f t="shared" si="236"/>
        <v>0</v>
      </c>
      <c r="BJ154" s="45">
        <f t="shared" si="237"/>
        <v>0</v>
      </c>
      <c r="BK154" s="45"/>
      <c r="CN154" s="274">
        <f t="shared" si="267"/>
        <v>0</v>
      </c>
      <c r="CO154" s="274">
        <v>153</v>
      </c>
      <c r="CP154" s="269">
        <f t="shared" si="268"/>
        <v>1</v>
      </c>
      <c r="CQ154" s="269">
        <f>CP154+COUNTIF($CP$2:CP154,CP154)-1</f>
        <v>153</v>
      </c>
      <c r="CR154" s="271" t="str">
        <f t="shared" si="238"/>
        <v>New Caledonia</v>
      </c>
      <c r="CS154" s="71">
        <f t="shared" si="269"/>
        <v>0</v>
      </c>
      <c r="CT154" s="45">
        <f t="shared" si="239"/>
        <v>0</v>
      </c>
      <c r="CU154" s="45">
        <f t="shared" si="240"/>
        <v>0</v>
      </c>
      <c r="CV154" s="45">
        <f t="shared" si="241"/>
        <v>0</v>
      </c>
      <c r="CW154" s="45">
        <f t="shared" si="242"/>
        <v>0</v>
      </c>
      <c r="CX154" s="45">
        <f t="shared" si="243"/>
        <v>0</v>
      </c>
      <c r="CY154" s="45">
        <f t="shared" si="244"/>
        <v>0</v>
      </c>
      <c r="CZ154" s="45">
        <f t="shared" si="245"/>
        <v>0</v>
      </c>
      <c r="DA154" s="45">
        <f t="shared" si="246"/>
        <v>0</v>
      </c>
      <c r="DB154" s="45">
        <f t="shared" si="247"/>
        <v>0</v>
      </c>
      <c r="DC154" s="45">
        <f t="shared" si="248"/>
        <v>0</v>
      </c>
      <c r="DD154" s="45">
        <f t="shared" si="249"/>
        <v>0</v>
      </c>
      <c r="DE154" s="45">
        <f t="shared" si="250"/>
        <v>0</v>
      </c>
      <c r="DF154" s="45">
        <f t="shared" si="251"/>
        <v>0</v>
      </c>
      <c r="DG154" s="45">
        <f t="shared" si="252"/>
        <v>0</v>
      </c>
      <c r="DH154" s="45">
        <f t="shared" si="253"/>
        <v>0</v>
      </c>
      <c r="DI154" s="45">
        <f t="shared" si="254"/>
        <v>0</v>
      </c>
      <c r="DJ154" s="45">
        <f t="shared" si="255"/>
        <v>0</v>
      </c>
      <c r="DK154" s="45">
        <f t="shared" si="256"/>
        <v>0</v>
      </c>
      <c r="DL154" s="45">
        <f t="shared" si="257"/>
        <v>0</v>
      </c>
      <c r="DM154" s="45">
        <f t="shared" si="258"/>
        <v>0</v>
      </c>
      <c r="DN154" s="45">
        <f t="shared" si="259"/>
        <v>0</v>
      </c>
      <c r="DO154" s="45">
        <f t="shared" si="260"/>
        <v>0</v>
      </c>
      <c r="DP154" s="45">
        <f t="shared" si="261"/>
        <v>0</v>
      </c>
      <c r="DQ154" s="45">
        <f t="shared" si="262"/>
        <v>0</v>
      </c>
    </row>
    <row r="155" spans="1:121">
      <c r="A155" s="269">
        <v>154</v>
      </c>
      <c r="B155" s="400">
        <f t="shared" si="263"/>
        <v>1</v>
      </c>
      <c r="C155" s="401">
        <f>B155+COUNTIF(B$2:$B155,B155)-1</f>
        <v>154</v>
      </c>
      <c r="D155" s="402" t="str">
        <f>Tables!AI155</f>
        <v>New Zealand</v>
      </c>
      <c r="E155" s="403">
        <f t="shared" si="264"/>
        <v>0</v>
      </c>
      <c r="F155" s="47">
        <f>SUMIFS('Portfolio Allocation'!C$10:C$109,'Portfolio Allocation'!$A$10:$A$109,'Graph Tables'!$D155)</f>
        <v>0</v>
      </c>
      <c r="G155" s="47">
        <f>SUMIFS('Portfolio Allocation'!D$10:D$109,'Portfolio Allocation'!$A$10:$A$109,'Graph Tables'!$D155)</f>
        <v>0</v>
      </c>
      <c r="H155" s="47">
        <f>SUMIFS('Portfolio Allocation'!E$10:E$109,'Portfolio Allocation'!$A$10:$A$109,'Graph Tables'!$D155)</f>
        <v>0</v>
      </c>
      <c r="I155" s="47">
        <f>SUMIFS('Portfolio Allocation'!F$10:F$109,'Portfolio Allocation'!$A$10:$A$109,'Graph Tables'!$D155)</f>
        <v>0</v>
      </c>
      <c r="J155" s="47">
        <f>SUMIFS('Portfolio Allocation'!G$10:G$109,'Portfolio Allocation'!$A$10:$A$109,'Graph Tables'!$D155)</f>
        <v>0</v>
      </c>
      <c r="K155" s="47">
        <f>SUMIFS('Portfolio Allocation'!H$10:H$109,'Portfolio Allocation'!$A$10:$A$109,'Graph Tables'!$D155)</f>
        <v>0</v>
      </c>
      <c r="L155" s="47">
        <f>SUMIFS('Portfolio Allocation'!I$10:I$109,'Portfolio Allocation'!$A$10:$A$109,'Graph Tables'!$D155)</f>
        <v>0</v>
      </c>
      <c r="M155" s="47">
        <f>SUMIFS('Portfolio Allocation'!J$10:J$109,'Portfolio Allocation'!$A$10:$A$109,'Graph Tables'!$D155)</f>
        <v>0</v>
      </c>
      <c r="N155" s="47">
        <f>SUMIFS('Portfolio Allocation'!K$10:K$109,'Portfolio Allocation'!$A$10:$A$109,'Graph Tables'!$D155)</f>
        <v>0</v>
      </c>
      <c r="O155" s="47">
        <f>SUMIFS('Portfolio Allocation'!L$10:L$109,'Portfolio Allocation'!$A$10:$A$109,'Graph Tables'!$D155)</f>
        <v>0</v>
      </c>
      <c r="P155" s="47">
        <f>SUMIFS('Portfolio Allocation'!M$10:M$109,'Portfolio Allocation'!$A$10:$A$109,'Graph Tables'!$D155)</f>
        <v>0</v>
      </c>
      <c r="Q155" s="47">
        <f>SUMIFS('Portfolio Allocation'!N$10:N$109,'Portfolio Allocation'!$A$10:$A$109,'Graph Tables'!$D155)</f>
        <v>0</v>
      </c>
      <c r="R155" s="47">
        <f>SUMIFS('Portfolio Allocation'!O$10:O$109,'Portfolio Allocation'!$A$10:$A$109,'Graph Tables'!$D155)</f>
        <v>0</v>
      </c>
      <c r="S155" s="47">
        <f>SUMIFS('Portfolio Allocation'!P$10:P$109,'Portfolio Allocation'!$A$10:$A$109,'Graph Tables'!$D155)</f>
        <v>0</v>
      </c>
      <c r="T155" s="47">
        <f>SUMIFS('Portfolio Allocation'!Q$10:Q$109,'Portfolio Allocation'!$A$10:$A$109,'Graph Tables'!$D155)</f>
        <v>0</v>
      </c>
      <c r="U155" s="47">
        <f>SUMIFS('Portfolio Allocation'!R$10:R$109,'Portfolio Allocation'!$A$10:$A$109,'Graph Tables'!$D155)</f>
        <v>0</v>
      </c>
      <c r="V155" s="47">
        <f>SUMIFS('Portfolio Allocation'!S$10:S$109,'Portfolio Allocation'!$A$10:$A$109,'Graph Tables'!$D155)</f>
        <v>0</v>
      </c>
      <c r="W155" s="47">
        <f>SUMIFS('Portfolio Allocation'!T$10:T$109,'Portfolio Allocation'!$A$10:$A$109,'Graph Tables'!$D155)</f>
        <v>0</v>
      </c>
      <c r="X155" s="47">
        <f>SUMIFS('Portfolio Allocation'!U$10:U$109,'Portfolio Allocation'!$A$10:$A$109,'Graph Tables'!$D155)</f>
        <v>0</v>
      </c>
      <c r="Y155" s="47">
        <f>SUMIFS('Portfolio Allocation'!V$10:V$109,'Portfolio Allocation'!$A$10:$A$109,'Graph Tables'!$D155)</f>
        <v>0</v>
      </c>
      <c r="Z155" s="47">
        <f>SUMIFS('Portfolio Allocation'!W$10:W$109,'Portfolio Allocation'!$A$10:$A$109,'Graph Tables'!$D155)</f>
        <v>0</v>
      </c>
      <c r="AA155" s="47">
        <f>SUMIFS('Portfolio Allocation'!X$10:X$109,'Portfolio Allocation'!$A$10:$A$109,'Graph Tables'!$D155)</f>
        <v>0</v>
      </c>
      <c r="AB155" s="47">
        <f>SUMIFS('Portfolio Allocation'!Y$10:Y$109,'Portfolio Allocation'!$A$10:$A$109,'Graph Tables'!$D155)</f>
        <v>0</v>
      </c>
      <c r="AC155" s="47">
        <f>SUMIFS('Portfolio Allocation'!Z$10:Z$109,'Portfolio Allocation'!$A$10:$A$109,'Graph Tables'!$D155)</f>
        <v>0</v>
      </c>
      <c r="AD155" s="47"/>
      <c r="AH155" s="47"/>
      <c r="AI155" s="269">
        <f t="shared" si="265"/>
        <v>1</v>
      </c>
      <c r="AJ155" s="269">
        <f>AI155+COUNTIF(AI$2:$AI155,AI155)-1</f>
        <v>154</v>
      </c>
      <c r="AK155" s="271" t="str">
        <f t="shared" si="213"/>
        <v>New Zealand</v>
      </c>
      <c r="AL155" s="71">
        <f t="shared" si="266"/>
        <v>0</v>
      </c>
      <c r="AM155" s="45">
        <f t="shared" si="214"/>
        <v>0</v>
      </c>
      <c r="AN155" s="45">
        <f t="shared" si="215"/>
        <v>0</v>
      </c>
      <c r="AO155" s="45">
        <f t="shared" si="216"/>
        <v>0</v>
      </c>
      <c r="AP155" s="45">
        <f t="shared" si="217"/>
        <v>0</v>
      </c>
      <c r="AQ155" s="45">
        <f t="shared" si="218"/>
        <v>0</v>
      </c>
      <c r="AR155" s="45">
        <f t="shared" si="219"/>
        <v>0</v>
      </c>
      <c r="AS155" s="45">
        <f t="shared" si="220"/>
        <v>0</v>
      </c>
      <c r="AT155" s="45">
        <f t="shared" si="221"/>
        <v>0</v>
      </c>
      <c r="AU155" s="45">
        <f t="shared" si="222"/>
        <v>0</v>
      </c>
      <c r="AV155" s="45">
        <f t="shared" si="223"/>
        <v>0</v>
      </c>
      <c r="AW155" s="45">
        <f t="shared" si="224"/>
        <v>0</v>
      </c>
      <c r="AX155" s="45">
        <f t="shared" si="225"/>
        <v>0</v>
      </c>
      <c r="AY155" s="45">
        <f t="shared" si="226"/>
        <v>0</v>
      </c>
      <c r="AZ155" s="45">
        <f t="shared" si="227"/>
        <v>0</v>
      </c>
      <c r="BA155" s="45">
        <f t="shared" si="228"/>
        <v>0</v>
      </c>
      <c r="BB155" s="45">
        <f t="shared" si="229"/>
        <v>0</v>
      </c>
      <c r="BC155" s="45">
        <f t="shared" si="230"/>
        <v>0</v>
      </c>
      <c r="BD155" s="45">
        <f t="shared" si="231"/>
        <v>0</v>
      </c>
      <c r="BE155" s="45">
        <f t="shared" si="232"/>
        <v>0</v>
      </c>
      <c r="BF155" s="45">
        <f t="shared" si="233"/>
        <v>0</v>
      </c>
      <c r="BG155" s="45">
        <f t="shared" si="234"/>
        <v>0</v>
      </c>
      <c r="BH155" s="45">
        <f t="shared" si="235"/>
        <v>0</v>
      </c>
      <c r="BI155" s="45">
        <f t="shared" si="236"/>
        <v>0</v>
      </c>
      <c r="BJ155" s="45">
        <f t="shared" si="237"/>
        <v>0</v>
      </c>
      <c r="BK155" s="45"/>
      <c r="CN155" s="274">
        <f t="shared" si="267"/>
        <v>0</v>
      </c>
      <c r="CO155" s="274">
        <v>154</v>
      </c>
      <c r="CP155" s="269">
        <f t="shared" si="268"/>
        <v>1</v>
      </c>
      <c r="CQ155" s="269">
        <f>CP155+COUNTIF($CP$2:CP155,CP155)-1</f>
        <v>154</v>
      </c>
      <c r="CR155" s="271" t="str">
        <f t="shared" si="238"/>
        <v>New Zealand</v>
      </c>
      <c r="CS155" s="71">
        <f t="shared" si="269"/>
        <v>0</v>
      </c>
      <c r="CT155" s="45">
        <f t="shared" si="239"/>
        <v>0</v>
      </c>
      <c r="CU155" s="45">
        <f t="shared" si="240"/>
        <v>0</v>
      </c>
      <c r="CV155" s="45">
        <f t="shared" si="241"/>
        <v>0</v>
      </c>
      <c r="CW155" s="45">
        <f t="shared" si="242"/>
        <v>0</v>
      </c>
      <c r="CX155" s="45">
        <f t="shared" si="243"/>
        <v>0</v>
      </c>
      <c r="CY155" s="45">
        <f t="shared" si="244"/>
        <v>0</v>
      </c>
      <c r="CZ155" s="45">
        <f t="shared" si="245"/>
        <v>0</v>
      </c>
      <c r="DA155" s="45">
        <f t="shared" si="246"/>
        <v>0</v>
      </c>
      <c r="DB155" s="45">
        <f t="shared" si="247"/>
        <v>0</v>
      </c>
      <c r="DC155" s="45">
        <f t="shared" si="248"/>
        <v>0</v>
      </c>
      <c r="DD155" s="45">
        <f t="shared" si="249"/>
        <v>0</v>
      </c>
      <c r="DE155" s="45">
        <f t="shared" si="250"/>
        <v>0</v>
      </c>
      <c r="DF155" s="45">
        <f t="shared" si="251"/>
        <v>0</v>
      </c>
      <c r="DG155" s="45">
        <f t="shared" si="252"/>
        <v>0</v>
      </c>
      <c r="DH155" s="45">
        <f t="shared" si="253"/>
        <v>0</v>
      </c>
      <c r="DI155" s="45">
        <f t="shared" si="254"/>
        <v>0</v>
      </c>
      <c r="DJ155" s="45">
        <f t="shared" si="255"/>
        <v>0</v>
      </c>
      <c r="DK155" s="45">
        <f t="shared" si="256"/>
        <v>0</v>
      </c>
      <c r="DL155" s="45">
        <f t="shared" si="257"/>
        <v>0</v>
      </c>
      <c r="DM155" s="45">
        <f t="shared" si="258"/>
        <v>0</v>
      </c>
      <c r="DN155" s="45">
        <f t="shared" si="259"/>
        <v>0</v>
      </c>
      <c r="DO155" s="45">
        <f t="shared" si="260"/>
        <v>0</v>
      </c>
      <c r="DP155" s="45">
        <f t="shared" si="261"/>
        <v>0</v>
      </c>
      <c r="DQ155" s="45">
        <f t="shared" si="262"/>
        <v>0</v>
      </c>
    </row>
    <row r="156" spans="1:121">
      <c r="A156" s="269">
        <v>155</v>
      </c>
      <c r="B156" s="400">
        <f t="shared" si="263"/>
        <v>1</v>
      </c>
      <c r="C156" s="401">
        <f>B156+COUNTIF(B$2:$B156,B156)-1</f>
        <v>155</v>
      </c>
      <c r="D156" s="402" t="str">
        <f>Tables!AI156</f>
        <v>Nicaragua</v>
      </c>
      <c r="E156" s="403">
        <f t="shared" si="264"/>
        <v>0</v>
      </c>
      <c r="F156" s="47">
        <f>SUMIFS('Portfolio Allocation'!C$10:C$109,'Portfolio Allocation'!$A$10:$A$109,'Graph Tables'!$D156)</f>
        <v>0</v>
      </c>
      <c r="G156" s="47">
        <f>SUMIFS('Portfolio Allocation'!D$10:D$109,'Portfolio Allocation'!$A$10:$A$109,'Graph Tables'!$D156)</f>
        <v>0</v>
      </c>
      <c r="H156" s="47">
        <f>SUMIFS('Portfolio Allocation'!E$10:E$109,'Portfolio Allocation'!$A$10:$A$109,'Graph Tables'!$D156)</f>
        <v>0</v>
      </c>
      <c r="I156" s="47">
        <f>SUMIFS('Portfolio Allocation'!F$10:F$109,'Portfolio Allocation'!$A$10:$A$109,'Graph Tables'!$D156)</f>
        <v>0</v>
      </c>
      <c r="J156" s="47">
        <f>SUMIFS('Portfolio Allocation'!G$10:G$109,'Portfolio Allocation'!$A$10:$A$109,'Graph Tables'!$D156)</f>
        <v>0</v>
      </c>
      <c r="K156" s="47">
        <f>SUMIFS('Portfolio Allocation'!H$10:H$109,'Portfolio Allocation'!$A$10:$A$109,'Graph Tables'!$D156)</f>
        <v>0</v>
      </c>
      <c r="L156" s="47">
        <f>SUMIFS('Portfolio Allocation'!I$10:I$109,'Portfolio Allocation'!$A$10:$A$109,'Graph Tables'!$D156)</f>
        <v>0</v>
      </c>
      <c r="M156" s="47">
        <f>SUMIFS('Portfolio Allocation'!J$10:J$109,'Portfolio Allocation'!$A$10:$A$109,'Graph Tables'!$D156)</f>
        <v>0</v>
      </c>
      <c r="N156" s="47">
        <f>SUMIFS('Portfolio Allocation'!K$10:K$109,'Portfolio Allocation'!$A$10:$A$109,'Graph Tables'!$D156)</f>
        <v>0</v>
      </c>
      <c r="O156" s="47">
        <f>SUMIFS('Portfolio Allocation'!L$10:L$109,'Portfolio Allocation'!$A$10:$A$109,'Graph Tables'!$D156)</f>
        <v>0</v>
      </c>
      <c r="P156" s="47">
        <f>SUMIFS('Portfolio Allocation'!M$10:M$109,'Portfolio Allocation'!$A$10:$A$109,'Graph Tables'!$D156)</f>
        <v>0</v>
      </c>
      <c r="Q156" s="47">
        <f>SUMIFS('Portfolio Allocation'!N$10:N$109,'Portfolio Allocation'!$A$10:$A$109,'Graph Tables'!$D156)</f>
        <v>0</v>
      </c>
      <c r="R156" s="47">
        <f>SUMIFS('Portfolio Allocation'!O$10:O$109,'Portfolio Allocation'!$A$10:$A$109,'Graph Tables'!$D156)</f>
        <v>0</v>
      </c>
      <c r="S156" s="47">
        <f>SUMIFS('Portfolio Allocation'!P$10:P$109,'Portfolio Allocation'!$A$10:$A$109,'Graph Tables'!$D156)</f>
        <v>0</v>
      </c>
      <c r="T156" s="47">
        <f>SUMIFS('Portfolio Allocation'!Q$10:Q$109,'Portfolio Allocation'!$A$10:$A$109,'Graph Tables'!$D156)</f>
        <v>0</v>
      </c>
      <c r="U156" s="47">
        <f>SUMIFS('Portfolio Allocation'!R$10:R$109,'Portfolio Allocation'!$A$10:$A$109,'Graph Tables'!$D156)</f>
        <v>0</v>
      </c>
      <c r="V156" s="47">
        <f>SUMIFS('Portfolio Allocation'!S$10:S$109,'Portfolio Allocation'!$A$10:$A$109,'Graph Tables'!$D156)</f>
        <v>0</v>
      </c>
      <c r="W156" s="47">
        <f>SUMIFS('Portfolio Allocation'!T$10:T$109,'Portfolio Allocation'!$A$10:$A$109,'Graph Tables'!$D156)</f>
        <v>0</v>
      </c>
      <c r="X156" s="47">
        <f>SUMIFS('Portfolio Allocation'!U$10:U$109,'Portfolio Allocation'!$A$10:$A$109,'Graph Tables'!$D156)</f>
        <v>0</v>
      </c>
      <c r="Y156" s="47">
        <f>SUMIFS('Portfolio Allocation'!V$10:V$109,'Portfolio Allocation'!$A$10:$A$109,'Graph Tables'!$D156)</f>
        <v>0</v>
      </c>
      <c r="Z156" s="47">
        <f>SUMIFS('Portfolio Allocation'!W$10:W$109,'Portfolio Allocation'!$A$10:$A$109,'Graph Tables'!$D156)</f>
        <v>0</v>
      </c>
      <c r="AA156" s="47">
        <f>SUMIFS('Portfolio Allocation'!X$10:X$109,'Portfolio Allocation'!$A$10:$A$109,'Graph Tables'!$D156)</f>
        <v>0</v>
      </c>
      <c r="AB156" s="47">
        <f>SUMIFS('Portfolio Allocation'!Y$10:Y$109,'Portfolio Allocation'!$A$10:$A$109,'Graph Tables'!$D156)</f>
        <v>0</v>
      </c>
      <c r="AC156" s="47">
        <f>SUMIFS('Portfolio Allocation'!Z$10:Z$109,'Portfolio Allocation'!$A$10:$A$109,'Graph Tables'!$D156)</f>
        <v>0</v>
      </c>
      <c r="AD156" s="47"/>
      <c r="AH156" s="47"/>
      <c r="AI156" s="269">
        <f t="shared" si="265"/>
        <v>1</v>
      </c>
      <c r="AJ156" s="269">
        <f>AI156+COUNTIF(AI$2:$AI156,AI156)-1</f>
        <v>155</v>
      </c>
      <c r="AK156" s="271" t="str">
        <f t="shared" si="213"/>
        <v>Nicaragua</v>
      </c>
      <c r="AL156" s="71">
        <f t="shared" si="266"/>
        <v>0</v>
      </c>
      <c r="AM156" s="45">
        <f t="shared" si="214"/>
        <v>0</v>
      </c>
      <c r="AN156" s="45">
        <f t="shared" si="215"/>
        <v>0</v>
      </c>
      <c r="AO156" s="45">
        <f t="shared" si="216"/>
        <v>0</v>
      </c>
      <c r="AP156" s="45">
        <f t="shared" si="217"/>
        <v>0</v>
      </c>
      <c r="AQ156" s="45">
        <f t="shared" si="218"/>
        <v>0</v>
      </c>
      <c r="AR156" s="45">
        <f t="shared" si="219"/>
        <v>0</v>
      </c>
      <c r="AS156" s="45">
        <f t="shared" si="220"/>
        <v>0</v>
      </c>
      <c r="AT156" s="45">
        <f t="shared" si="221"/>
        <v>0</v>
      </c>
      <c r="AU156" s="45">
        <f t="shared" si="222"/>
        <v>0</v>
      </c>
      <c r="AV156" s="45">
        <f t="shared" si="223"/>
        <v>0</v>
      </c>
      <c r="AW156" s="45">
        <f t="shared" si="224"/>
        <v>0</v>
      </c>
      <c r="AX156" s="45">
        <f t="shared" si="225"/>
        <v>0</v>
      </c>
      <c r="AY156" s="45">
        <f t="shared" si="226"/>
        <v>0</v>
      </c>
      <c r="AZ156" s="45">
        <f t="shared" si="227"/>
        <v>0</v>
      </c>
      <c r="BA156" s="45">
        <f t="shared" si="228"/>
        <v>0</v>
      </c>
      <c r="BB156" s="45">
        <f t="shared" si="229"/>
        <v>0</v>
      </c>
      <c r="BC156" s="45">
        <f t="shared" si="230"/>
        <v>0</v>
      </c>
      <c r="BD156" s="45">
        <f t="shared" si="231"/>
        <v>0</v>
      </c>
      <c r="BE156" s="45">
        <f t="shared" si="232"/>
        <v>0</v>
      </c>
      <c r="BF156" s="45">
        <f t="shared" si="233"/>
        <v>0</v>
      </c>
      <c r="BG156" s="45">
        <f t="shared" si="234"/>
        <v>0</v>
      </c>
      <c r="BH156" s="45">
        <f t="shared" si="235"/>
        <v>0</v>
      </c>
      <c r="BI156" s="45">
        <f t="shared" si="236"/>
        <v>0</v>
      </c>
      <c r="BJ156" s="45">
        <f t="shared" si="237"/>
        <v>0</v>
      </c>
      <c r="BK156" s="45"/>
      <c r="CN156" s="274">
        <f t="shared" si="267"/>
        <v>0</v>
      </c>
      <c r="CO156" s="274">
        <v>155</v>
      </c>
      <c r="CP156" s="269">
        <f t="shared" si="268"/>
        <v>1</v>
      </c>
      <c r="CQ156" s="269">
        <f>CP156+COUNTIF($CP$2:CP156,CP156)-1</f>
        <v>155</v>
      </c>
      <c r="CR156" s="271" t="str">
        <f t="shared" si="238"/>
        <v>Nicaragua</v>
      </c>
      <c r="CS156" s="71">
        <f t="shared" si="269"/>
        <v>0</v>
      </c>
      <c r="CT156" s="45">
        <f t="shared" si="239"/>
        <v>0</v>
      </c>
      <c r="CU156" s="45">
        <f t="shared" si="240"/>
        <v>0</v>
      </c>
      <c r="CV156" s="45">
        <f t="shared" si="241"/>
        <v>0</v>
      </c>
      <c r="CW156" s="45">
        <f t="shared" si="242"/>
        <v>0</v>
      </c>
      <c r="CX156" s="45">
        <f t="shared" si="243"/>
        <v>0</v>
      </c>
      <c r="CY156" s="45">
        <f t="shared" si="244"/>
        <v>0</v>
      </c>
      <c r="CZ156" s="45">
        <f t="shared" si="245"/>
        <v>0</v>
      </c>
      <c r="DA156" s="45">
        <f t="shared" si="246"/>
        <v>0</v>
      </c>
      <c r="DB156" s="45">
        <f t="shared" si="247"/>
        <v>0</v>
      </c>
      <c r="DC156" s="45">
        <f t="shared" si="248"/>
        <v>0</v>
      </c>
      <c r="DD156" s="45">
        <f t="shared" si="249"/>
        <v>0</v>
      </c>
      <c r="DE156" s="45">
        <f t="shared" si="250"/>
        <v>0</v>
      </c>
      <c r="DF156" s="45">
        <f t="shared" si="251"/>
        <v>0</v>
      </c>
      <c r="DG156" s="45">
        <f t="shared" si="252"/>
        <v>0</v>
      </c>
      <c r="DH156" s="45">
        <f t="shared" si="253"/>
        <v>0</v>
      </c>
      <c r="DI156" s="45">
        <f t="shared" si="254"/>
        <v>0</v>
      </c>
      <c r="DJ156" s="45">
        <f t="shared" si="255"/>
        <v>0</v>
      </c>
      <c r="DK156" s="45">
        <f t="shared" si="256"/>
        <v>0</v>
      </c>
      <c r="DL156" s="45">
        <f t="shared" si="257"/>
        <v>0</v>
      </c>
      <c r="DM156" s="45">
        <f t="shared" si="258"/>
        <v>0</v>
      </c>
      <c r="DN156" s="45">
        <f t="shared" si="259"/>
        <v>0</v>
      </c>
      <c r="DO156" s="45">
        <f t="shared" si="260"/>
        <v>0</v>
      </c>
      <c r="DP156" s="45">
        <f t="shared" si="261"/>
        <v>0</v>
      </c>
      <c r="DQ156" s="45">
        <f t="shared" si="262"/>
        <v>0</v>
      </c>
    </row>
    <row r="157" spans="1:121">
      <c r="A157" s="269">
        <v>156</v>
      </c>
      <c r="B157" s="400">
        <f t="shared" si="263"/>
        <v>1</v>
      </c>
      <c r="C157" s="401">
        <f>B157+COUNTIF(B$2:$B157,B157)-1</f>
        <v>156</v>
      </c>
      <c r="D157" s="402" t="str">
        <f>Tables!AI157</f>
        <v>Niger the</v>
      </c>
      <c r="E157" s="403">
        <f t="shared" si="264"/>
        <v>0</v>
      </c>
      <c r="F157" s="47">
        <f>SUMIFS('Portfolio Allocation'!C$10:C$109,'Portfolio Allocation'!$A$10:$A$109,'Graph Tables'!$D157)</f>
        <v>0</v>
      </c>
      <c r="G157" s="47">
        <f>SUMIFS('Portfolio Allocation'!D$10:D$109,'Portfolio Allocation'!$A$10:$A$109,'Graph Tables'!$D157)</f>
        <v>0</v>
      </c>
      <c r="H157" s="47">
        <f>SUMIFS('Portfolio Allocation'!E$10:E$109,'Portfolio Allocation'!$A$10:$A$109,'Graph Tables'!$D157)</f>
        <v>0</v>
      </c>
      <c r="I157" s="47">
        <f>SUMIFS('Portfolio Allocation'!F$10:F$109,'Portfolio Allocation'!$A$10:$A$109,'Graph Tables'!$D157)</f>
        <v>0</v>
      </c>
      <c r="J157" s="47">
        <f>SUMIFS('Portfolio Allocation'!G$10:G$109,'Portfolio Allocation'!$A$10:$A$109,'Graph Tables'!$D157)</f>
        <v>0</v>
      </c>
      <c r="K157" s="47">
        <f>SUMIFS('Portfolio Allocation'!H$10:H$109,'Portfolio Allocation'!$A$10:$A$109,'Graph Tables'!$D157)</f>
        <v>0</v>
      </c>
      <c r="L157" s="47">
        <f>SUMIFS('Portfolio Allocation'!I$10:I$109,'Portfolio Allocation'!$A$10:$A$109,'Graph Tables'!$D157)</f>
        <v>0</v>
      </c>
      <c r="M157" s="47">
        <f>SUMIFS('Portfolio Allocation'!J$10:J$109,'Portfolio Allocation'!$A$10:$A$109,'Graph Tables'!$D157)</f>
        <v>0</v>
      </c>
      <c r="N157" s="47">
        <f>SUMIFS('Portfolio Allocation'!K$10:K$109,'Portfolio Allocation'!$A$10:$A$109,'Graph Tables'!$D157)</f>
        <v>0</v>
      </c>
      <c r="O157" s="47">
        <f>SUMIFS('Portfolio Allocation'!L$10:L$109,'Portfolio Allocation'!$A$10:$A$109,'Graph Tables'!$D157)</f>
        <v>0</v>
      </c>
      <c r="P157" s="47">
        <f>SUMIFS('Portfolio Allocation'!M$10:M$109,'Portfolio Allocation'!$A$10:$A$109,'Graph Tables'!$D157)</f>
        <v>0</v>
      </c>
      <c r="Q157" s="47">
        <f>SUMIFS('Portfolio Allocation'!N$10:N$109,'Portfolio Allocation'!$A$10:$A$109,'Graph Tables'!$D157)</f>
        <v>0</v>
      </c>
      <c r="R157" s="47">
        <f>SUMIFS('Portfolio Allocation'!O$10:O$109,'Portfolio Allocation'!$A$10:$A$109,'Graph Tables'!$D157)</f>
        <v>0</v>
      </c>
      <c r="S157" s="47">
        <f>SUMIFS('Portfolio Allocation'!P$10:P$109,'Portfolio Allocation'!$A$10:$A$109,'Graph Tables'!$D157)</f>
        <v>0</v>
      </c>
      <c r="T157" s="47">
        <f>SUMIFS('Portfolio Allocation'!Q$10:Q$109,'Portfolio Allocation'!$A$10:$A$109,'Graph Tables'!$D157)</f>
        <v>0</v>
      </c>
      <c r="U157" s="47">
        <f>SUMIFS('Portfolio Allocation'!R$10:R$109,'Portfolio Allocation'!$A$10:$A$109,'Graph Tables'!$D157)</f>
        <v>0</v>
      </c>
      <c r="V157" s="47">
        <f>SUMIFS('Portfolio Allocation'!S$10:S$109,'Portfolio Allocation'!$A$10:$A$109,'Graph Tables'!$D157)</f>
        <v>0</v>
      </c>
      <c r="W157" s="47">
        <f>SUMIFS('Portfolio Allocation'!T$10:T$109,'Portfolio Allocation'!$A$10:$A$109,'Graph Tables'!$D157)</f>
        <v>0</v>
      </c>
      <c r="X157" s="47">
        <f>SUMIFS('Portfolio Allocation'!U$10:U$109,'Portfolio Allocation'!$A$10:$A$109,'Graph Tables'!$D157)</f>
        <v>0</v>
      </c>
      <c r="Y157" s="47">
        <f>SUMIFS('Portfolio Allocation'!V$10:V$109,'Portfolio Allocation'!$A$10:$A$109,'Graph Tables'!$D157)</f>
        <v>0</v>
      </c>
      <c r="Z157" s="47">
        <f>SUMIFS('Portfolio Allocation'!W$10:W$109,'Portfolio Allocation'!$A$10:$A$109,'Graph Tables'!$D157)</f>
        <v>0</v>
      </c>
      <c r="AA157" s="47">
        <f>SUMIFS('Portfolio Allocation'!X$10:X$109,'Portfolio Allocation'!$A$10:$A$109,'Graph Tables'!$D157)</f>
        <v>0</v>
      </c>
      <c r="AB157" s="47">
        <f>SUMIFS('Portfolio Allocation'!Y$10:Y$109,'Portfolio Allocation'!$A$10:$A$109,'Graph Tables'!$D157)</f>
        <v>0</v>
      </c>
      <c r="AC157" s="47">
        <f>SUMIFS('Portfolio Allocation'!Z$10:Z$109,'Portfolio Allocation'!$A$10:$A$109,'Graph Tables'!$D157)</f>
        <v>0</v>
      </c>
      <c r="AD157" s="47"/>
      <c r="AH157" s="47"/>
      <c r="AI157" s="269">
        <f t="shared" si="265"/>
        <v>1</v>
      </c>
      <c r="AJ157" s="269">
        <f>AI157+COUNTIF(AI$2:$AI157,AI157)-1</f>
        <v>156</v>
      </c>
      <c r="AK157" s="271" t="str">
        <f t="shared" si="213"/>
        <v>Niger the</v>
      </c>
      <c r="AL157" s="71">
        <f t="shared" si="266"/>
        <v>0</v>
      </c>
      <c r="AM157" s="45">
        <f t="shared" si="214"/>
        <v>0</v>
      </c>
      <c r="AN157" s="45">
        <f t="shared" si="215"/>
        <v>0</v>
      </c>
      <c r="AO157" s="45">
        <f t="shared" si="216"/>
        <v>0</v>
      </c>
      <c r="AP157" s="45">
        <f t="shared" si="217"/>
        <v>0</v>
      </c>
      <c r="AQ157" s="45">
        <f t="shared" si="218"/>
        <v>0</v>
      </c>
      <c r="AR157" s="45">
        <f t="shared" si="219"/>
        <v>0</v>
      </c>
      <c r="AS157" s="45">
        <f t="shared" si="220"/>
        <v>0</v>
      </c>
      <c r="AT157" s="45">
        <f t="shared" si="221"/>
        <v>0</v>
      </c>
      <c r="AU157" s="45">
        <f t="shared" si="222"/>
        <v>0</v>
      </c>
      <c r="AV157" s="45">
        <f t="shared" si="223"/>
        <v>0</v>
      </c>
      <c r="AW157" s="45">
        <f t="shared" si="224"/>
        <v>0</v>
      </c>
      <c r="AX157" s="45">
        <f t="shared" si="225"/>
        <v>0</v>
      </c>
      <c r="AY157" s="45">
        <f t="shared" si="226"/>
        <v>0</v>
      </c>
      <c r="AZ157" s="45">
        <f t="shared" si="227"/>
        <v>0</v>
      </c>
      <c r="BA157" s="45">
        <f t="shared" si="228"/>
        <v>0</v>
      </c>
      <c r="BB157" s="45">
        <f t="shared" si="229"/>
        <v>0</v>
      </c>
      <c r="BC157" s="45">
        <f t="shared" si="230"/>
        <v>0</v>
      </c>
      <c r="BD157" s="45">
        <f t="shared" si="231"/>
        <v>0</v>
      </c>
      <c r="BE157" s="45">
        <f t="shared" si="232"/>
        <v>0</v>
      </c>
      <c r="BF157" s="45">
        <f t="shared" si="233"/>
        <v>0</v>
      </c>
      <c r="BG157" s="45">
        <f t="shared" si="234"/>
        <v>0</v>
      </c>
      <c r="BH157" s="45">
        <f t="shared" si="235"/>
        <v>0</v>
      </c>
      <c r="BI157" s="45">
        <f t="shared" si="236"/>
        <v>0</v>
      </c>
      <c r="BJ157" s="45">
        <f t="shared" si="237"/>
        <v>0</v>
      </c>
      <c r="BK157" s="45"/>
      <c r="CN157" s="274">
        <f t="shared" si="267"/>
        <v>0</v>
      </c>
      <c r="CO157" s="274">
        <v>156</v>
      </c>
      <c r="CP157" s="269">
        <f t="shared" si="268"/>
        <v>1</v>
      </c>
      <c r="CQ157" s="269">
        <f>CP157+COUNTIF($CP$2:CP157,CP157)-1</f>
        <v>156</v>
      </c>
      <c r="CR157" s="271" t="str">
        <f t="shared" si="238"/>
        <v>Niger the</v>
      </c>
      <c r="CS157" s="71">
        <f t="shared" si="269"/>
        <v>0</v>
      </c>
      <c r="CT157" s="45">
        <f t="shared" si="239"/>
        <v>0</v>
      </c>
      <c r="CU157" s="45">
        <f t="shared" si="240"/>
        <v>0</v>
      </c>
      <c r="CV157" s="45">
        <f t="shared" si="241"/>
        <v>0</v>
      </c>
      <c r="CW157" s="45">
        <f t="shared" si="242"/>
        <v>0</v>
      </c>
      <c r="CX157" s="45">
        <f t="shared" si="243"/>
        <v>0</v>
      </c>
      <c r="CY157" s="45">
        <f t="shared" si="244"/>
        <v>0</v>
      </c>
      <c r="CZ157" s="45">
        <f t="shared" si="245"/>
        <v>0</v>
      </c>
      <c r="DA157" s="45">
        <f t="shared" si="246"/>
        <v>0</v>
      </c>
      <c r="DB157" s="45">
        <f t="shared" si="247"/>
        <v>0</v>
      </c>
      <c r="DC157" s="45">
        <f t="shared" si="248"/>
        <v>0</v>
      </c>
      <c r="DD157" s="45">
        <f t="shared" si="249"/>
        <v>0</v>
      </c>
      <c r="DE157" s="45">
        <f t="shared" si="250"/>
        <v>0</v>
      </c>
      <c r="DF157" s="45">
        <f t="shared" si="251"/>
        <v>0</v>
      </c>
      <c r="DG157" s="45">
        <f t="shared" si="252"/>
        <v>0</v>
      </c>
      <c r="DH157" s="45">
        <f t="shared" si="253"/>
        <v>0</v>
      </c>
      <c r="DI157" s="45">
        <f t="shared" si="254"/>
        <v>0</v>
      </c>
      <c r="DJ157" s="45">
        <f t="shared" si="255"/>
        <v>0</v>
      </c>
      <c r="DK157" s="45">
        <f t="shared" si="256"/>
        <v>0</v>
      </c>
      <c r="DL157" s="45">
        <f t="shared" si="257"/>
        <v>0</v>
      </c>
      <c r="DM157" s="45">
        <f t="shared" si="258"/>
        <v>0</v>
      </c>
      <c r="DN157" s="45">
        <f t="shared" si="259"/>
        <v>0</v>
      </c>
      <c r="DO157" s="45">
        <f t="shared" si="260"/>
        <v>0</v>
      </c>
      <c r="DP157" s="45">
        <f t="shared" si="261"/>
        <v>0</v>
      </c>
      <c r="DQ157" s="45">
        <f t="shared" si="262"/>
        <v>0</v>
      </c>
    </row>
    <row r="158" spans="1:121">
      <c r="A158" s="269">
        <v>157</v>
      </c>
      <c r="B158" s="400">
        <f t="shared" si="263"/>
        <v>1</v>
      </c>
      <c r="C158" s="401">
        <f>B158+COUNTIF(B$2:$B158,B158)-1</f>
        <v>157</v>
      </c>
      <c r="D158" s="402" t="str">
        <f>Tables!AI158</f>
        <v>Nigeria</v>
      </c>
      <c r="E158" s="403">
        <f t="shared" si="264"/>
        <v>0</v>
      </c>
      <c r="F158" s="47">
        <f>SUMIFS('Portfolio Allocation'!C$10:C$109,'Portfolio Allocation'!$A$10:$A$109,'Graph Tables'!$D158)</f>
        <v>0</v>
      </c>
      <c r="G158" s="47">
        <f>SUMIFS('Portfolio Allocation'!D$10:D$109,'Portfolio Allocation'!$A$10:$A$109,'Graph Tables'!$D158)</f>
        <v>0</v>
      </c>
      <c r="H158" s="47">
        <f>SUMIFS('Portfolio Allocation'!E$10:E$109,'Portfolio Allocation'!$A$10:$A$109,'Graph Tables'!$D158)</f>
        <v>0</v>
      </c>
      <c r="I158" s="47">
        <f>SUMIFS('Portfolio Allocation'!F$10:F$109,'Portfolio Allocation'!$A$10:$A$109,'Graph Tables'!$D158)</f>
        <v>0</v>
      </c>
      <c r="J158" s="47">
        <f>SUMIFS('Portfolio Allocation'!G$10:G$109,'Portfolio Allocation'!$A$10:$A$109,'Graph Tables'!$D158)</f>
        <v>0</v>
      </c>
      <c r="K158" s="47">
        <f>SUMIFS('Portfolio Allocation'!H$10:H$109,'Portfolio Allocation'!$A$10:$A$109,'Graph Tables'!$D158)</f>
        <v>0</v>
      </c>
      <c r="L158" s="47">
        <f>SUMIFS('Portfolio Allocation'!I$10:I$109,'Portfolio Allocation'!$A$10:$A$109,'Graph Tables'!$D158)</f>
        <v>0</v>
      </c>
      <c r="M158" s="47">
        <f>SUMIFS('Portfolio Allocation'!J$10:J$109,'Portfolio Allocation'!$A$10:$A$109,'Graph Tables'!$D158)</f>
        <v>0</v>
      </c>
      <c r="N158" s="47">
        <f>SUMIFS('Portfolio Allocation'!K$10:K$109,'Portfolio Allocation'!$A$10:$A$109,'Graph Tables'!$D158)</f>
        <v>0</v>
      </c>
      <c r="O158" s="47">
        <f>SUMIFS('Portfolio Allocation'!L$10:L$109,'Portfolio Allocation'!$A$10:$A$109,'Graph Tables'!$D158)</f>
        <v>0</v>
      </c>
      <c r="P158" s="47">
        <f>SUMIFS('Portfolio Allocation'!M$10:M$109,'Portfolio Allocation'!$A$10:$A$109,'Graph Tables'!$D158)</f>
        <v>0</v>
      </c>
      <c r="Q158" s="47">
        <f>SUMIFS('Portfolio Allocation'!N$10:N$109,'Portfolio Allocation'!$A$10:$A$109,'Graph Tables'!$D158)</f>
        <v>0</v>
      </c>
      <c r="R158" s="47">
        <f>SUMIFS('Portfolio Allocation'!O$10:O$109,'Portfolio Allocation'!$A$10:$A$109,'Graph Tables'!$D158)</f>
        <v>0</v>
      </c>
      <c r="S158" s="47">
        <f>SUMIFS('Portfolio Allocation'!P$10:P$109,'Portfolio Allocation'!$A$10:$A$109,'Graph Tables'!$D158)</f>
        <v>0</v>
      </c>
      <c r="T158" s="47">
        <f>SUMIFS('Portfolio Allocation'!Q$10:Q$109,'Portfolio Allocation'!$A$10:$A$109,'Graph Tables'!$D158)</f>
        <v>0</v>
      </c>
      <c r="U158" s="47">
        <f>SUMIFS('Portfolio Allocation'!R$10:R$109,'Portfolio Allocation'!$A$10:$A$109,'Graph Tables'!$D158)</f>
        <v>0</v>
      </c>
      <c r="V158" s="47">
        <f>SUMIFS('Portfolio Allocation'!S$10:S$109,'Portfolio Allocation'!$A$10:$A$109,'Graph Tables'!$D158)</f>
        <v>0</v>
      </c>
      <c r="W158" s="47">
        <f>SUMIFS('Portfolio Allocation'!T$10:T$109,'Portfolio Allocation'!$A$10:$A$109,'Graph Tables'!$D158)</f>
        <v>0</v>
      </c>
      <c r="X158" s="47">
        <f>SUMIFS('Portfolio Allocation'!U$10:U$109,'Portfolio Allocation'!$A$10:$A$109,'Graph Tables'!$D158)</f>
        <v>0</v>
      </c>
      <c r="Y158" s="47">
        <f>SUMIFS('Portfolio Allocation'!V$10:V$109,'Portfolio Allocation'!$A$10:$A$109,'Graph Tables'!$D158)</f>
        <v>0</v>
      </c>
      <c r="Z158" s="47">
        <f>SUMIFS('Portfolio Allocation'!W$10:W$109,'Portfolio Allocation'!$A$10:$A$109,'Graph Tables'!$D158)</f>
        <v>0</v>
      </c>
      <c r="AA158" s="47">
        <f>SUMIFS('Portfolio Allocation'!X$10:X$109,'Portfolio Allocation'!$A$10:$A$109,'Graph Tables'!$D158)</f>
        <v>0</v>
      </c>
      <c r="AB158" s="47">
        <f>SUMIFS('Portfolio Allocation'!Y$10:Y$109,'Portfolio Allocation'!$A$10:$A$109,'Graph Tables'!$D158)</f>
        <v>0</v>
      </c>
      <c r="AC158" s="47">
        <f>SUMIFS('Portfolio Allocation'!Z$10:Z$109,'Portfolio Allocation'!$A$10:$A$109,'Graph Tables'!$D158)</f>
        <v>0</v>
      </c>
      <c r="AD158" s="47"/>
      <c r="AH158" s="47"/>
      <c r="AI158" s="269">
        <f t="shared" si="265"/>
        <v>1</v>
      </c>
      <c r="AJ158" s="269">
        <f>AI158+COUNTIF(AI$2:$AI158,AI158)-1</f>
        <v>157</v>
      </c>
      <c r="AK158" s="271" t="str">
        <f t="shared" si="213"/>
        <v>Nigeria</v>
      </c>
      <c r="AL158" s="71">
        <f t="shared" si="266"/>
        <v>0</v>
      </c>
      <c r="AM158" s="45">
        <f t="shared" si="214"/>
        <v>0</v>
      </c>
      <c r="AN158" s="45">
        <f t="shared" si="215"/>
        <v>0</v>
      </c>
      <c r="AO158" s="45">
        <f t="shared" si="216"/>
        <v>0</v>
      </c>
      <c r="AP158" s="45">
        <f t="shared" si="217"/>
        <v>0</v>
      </c>
      <c r="AQ158" s="45">
        <f t="shared" si="218"/>
        <v>0</v>
      </c>
      <c r="AR158" s="45">
        <f t="shared" si="219"/>
        <v>0</v>
      </c>
      <c r="AS158" s="45">
        <f t="shared" si="220"/>
        <v>0</v>
      </c>
      <c r="AT158" s="45">
        <f t="shared" si="221"/>
        <v>0</v>
      </c>
      <c r="AU158" s="45">
        <f t="shared" si="222"/>
        <v>0</v>
      </c>
      <c r="AV158" s="45">
        <f t="shared" si="223"/>
        <v>0</v>
      </c>
      <c r="AW158" s="45">
        <f t="shared" si="224"/>
        <v>0</v>
      </c>
      <c r="AX158" s="45">
        <f t="shared" si="225"/>
        <v>0</v>
      </c>
      <c r="AY158" s="45">
        <f t="shared" si="226"/>
        <v>0</v>
      </c>
      <c r="AZ158" s="45">
        <f t="shared" si="227"/>
        <v>0</v>
      </c>
      <c r="BA158" s="45">
        <f t="shared" si="228"/>
        <v>0</v>
      </c>
      <c r="BB158" s="45">
        <f t="shared" si="229"/>
        <v>0</v>
      </c>
      <c r="BC158" s="45">
        <f t="shared" si="230"/>
        <v>0</v>
      </c>
      <c r="BD158" s="45">
        <f t="shared" si="231"/>
        <v>0</v>
      </c>
      <c r="BE158" s="45">
        <f t="shared" si="232"/>
        <v>0</v>
      </c>
      <c r="BF158" s="45">
        <f t="shared" si="233"/>
        <v>0</v>
      </c>
      <c r="BG158" s="45">
        <f t="shared" si="234"/>
        <v>0</v>
      </c>
      <c r="BH158" s="45">
        <f t="shared" si="235"/>
        <v>0</v>
      </c>
      <c r="BI158" s="45">
        <f t="shared" si="236"/>
        <v>0</v>
      </c>
      <c r="BJ158" s="45">
        <f t="shared" si="237"/>
        <v>0</v>
      </c>
      <c r="BK158" s="45"/>
      <c r="CN158" s="274">
        <f t="shared" si="267"/>
        <v>0</v>
      </c>
      <c r="CO158" s="274">
        <v>157</v>
      </c>
      <c r="CP158" s="269">
        <f t="shared" si="268"/>
        <v>1</v>
      </c>
      <c r="CQ158" s="269">
        <f>CP158+COUNTIF($CP$2:CP158,CP158)-1</f>
        <v>157</v>
      </c>
      <c r="CR158" s="271" t="str">
        <f t="shared" si="238"/>
        <v>Nigeria</v>
      </c>
      <c r="CS158" s="71">
        <f t="shared" si="269"/>
        <v>0</v>
      </c>
      <c r="CT158" s="45">
        <f t="shared" si="239"/>
        <v>0</v>
      </c>
      <c r="CU158" s="45">
        <f t="shared" si="240"/>
        <v>0</v>
      </c>
      <c r="CV158" s="45">
        <f t="shared" si="241"/>
        <v>0</v>
      </c>
      <c r="CW158" s="45">
        <f t="shared" si="242"/>
        <v>0</v>
      </c>
      <c r="CX158" s="45">
        <f t="shared" si="243"/>
        <v>0</v>
      </c>
      <c r="CY158" s="45">
        <f t="shared" si="244"/>
        <v>0</v>
      </c>
      <c r="CZ158" s="45">
        <f t="shared" si="245"/>
        <v>0</v>
      </c>
      <c r="DA158" s="45">
        <f t="shared" si="246"/>
        <v>0</v>
      </c>
      <c r="DB158" s="45">
        <f t="shared" si="247"/>
        <v>0</v>
      </c>
      <c r="DC158" s="45">
        <f t="shared" si="248"/>
        <v>0</v>
      </c>
      <c r="DD158" s="45">
        <f t="shared" si="249"/>
        <v>0</v>
      </c>
      <c r="DE158" s="45">
        <f t="shared" si="250"/>
        <v>0</v>
      </c>
      <c r="DF158" s="45">
        <f t="shared" si="251"/>
        <v>0</v>
      </c>
      <c r="DG158" s="45">
        <f t="shared" si="252"/>
        <v>0</v>
      </c>
      <c r="DH158" s="45">
        <f t="shared" si="253"/>
        <v>0</v>
      </c>
      <c r="DI158" s="45">
        <f t="shared" si="254"/>
        <v>0</v>
      </c>
      <c r="DJ158" s="45">
        <f t="shared" si="255"/>
        <v>0</v>
      </c>
      <c r="DK158" s="45">
        <f t="shared" si="256"/>
        <v>0</v>
      </c>
      <c r="DL158" s="45">
        <f t="shared" si="257"/>
        <v>0</v>
      </c>
      <c r="DM158" s="45">
        <f t="shared" si="258"/>
        <v>0</v>
      </c>
      <c r="DN158" s="45">
        <f t="shared" si="259"/>
        <v>0</v>
      </c>
      <c r="DO158" s="45">
        <f t="shared" si="260"/>
        <v>0</v>
      </c>
      <c r="DP158" s="45">
        <f t="shared" si="261"/>
        <v>0</v>
      </c>
      <c r="DQ158" s="45">
        <f t="shared" si="262"/>
        <v>0</v>
      </c>
    </row>
    <row r="159" spans="1:121">
      <c r="A159" s="269">
        <v>158</v>
      </c>
      <c r="B159" s="400">
        <f t="shared" si="263"/>
        <v>1</v>
      </c>
      <c r="C159" s="401">
        <f>B159+COUNTIF(B$2:$B159,B159)-1</f>
        <v>158</v>
      </c>
      <c r="D159" s="402" t="str">
        <f>Tables!AI159</f>
        <v>Niue</v>
      </c>
      <c r="E159" s="403">
        <f t="shared" si="264"/>
        <v>0</v>
      </c>
      <c r="F159" s="47">
        <f>SUMIFS('Portfolio Allocation'!C$10:C$109,'Portfolio Allocation'!$A$10:$A$109,'Graph Tables'!$D159)</f>
        <v>0</v>
      </c>
      <c r="G159" s="47">
        <f>SUMIFS('Portfolio Allocation'!D$10:D$109,'Portfolio Allocation'!$A$10:$A$109,'Graph Tables'!$D159)</f>
        <v>0</v>
      </c>
      <c r="H159" s="47">
        <f>SUMIFS('Portfolio Allocation'!E$10:E$109,'Portfolio Allocation'!$A$10:$A$109,'Graph Tables'!$D159)</f>
        <v>0</v>
      </c>
      <c r="I159" s="47">
        <f>SUMIFS('Portfolio Allocation'!F$10:F$109,'Portfolio Allocation'!$A$10:$A$109,'Graph Tables'!$D159)</f>
        <v>0</v>
      </c>
      <c r="J159" s="47">
        <f>SUMIFS('Portfolio Allocation'!G$10:G$109,'Portfolio Allocation'!$A$10:$A$109,'Graph Tables'!$D159)</f>
        <v>0</v>
      </c>
      <c r="K159" s="47">
        <f>SUMIFS('Portfolio Allocation'!H$10:H$109,'Portfolio Allocation'!$A$10:$A$109,'Graph Tables'!$D159)</f>
        <v>0</v>
      </c>
      <c r="L159" s="47">
        <f>SUMIFS('Portfolio Allocation'!I$10:I$109,'Portfolio Allocation'!$A$10:$A$109,'Graph Tables'!$D159)</f>
        <v>0</v>
      </c>
      <c r="M159" s="47">
        <f>SUMIFS('Portfolio Allocation'!J$10:J$109,'Portfolio Allocation'!$A$10:$A$109,'Graph Tables'!$D159)</f>
        <v>0</v>
      </c>
      <c r="N159" s="47">
        <f>SUMIFS('Portfolio Allocation'!K$10:K$109,'Portfolio Allocation'!$A$10:$A$109,'Graph Tables'!$D159)</f>
        <v>0</v>
      </c>
      <c r="O159" s="47">
        <f>SUMIFS('Portfolio Allocation'!L$10:L$109,'Portfolio Allocation'!$A$10:$A$109,'Graph Tables'!$D159)</f>
        <v>0</v>
      </c>
      <c r="P159" s="47">
        <f>SUMIFS('Portfolio Allocation'!M$10:M$109,'Portfolio Allocation'!$A$10:$A$109,'Graph Tables'!$D159)</f>
        <v>0</v>
      </c>
      <c r="Q159" s="47">
        <f>SUMIFS('Portfolio Allocation'!N$10:N$109,'Portfolio Allocation'!$A$10:$A$109,'Graph Tables'!$D159)</f>
        <v>0</v>
      </c>
      <c r="R159" s="47">
        <f>SUMIFS('Portfolio Allocation'!O$10:O$109,'Portfolio Allocation'!$A$10:$A$109,'Graph Tables'!$D159)</f>
        <v>0</v>
      </c>
      <c r="S159" s="47">
        <f>SUMIFS('Portfolio Allocation'!P$10:P$109,'Portfolio Allocation'!$A$10:$A$109,'Graph Tables'!$D159)</f>
        <v>0</v>
      </c>
      <c r="T159" s="47">
        <f>SUMIFS('Portfolio Allocation'!Q$10:Q$109,'Portfolio Allocation'!$A$10:$A$109,'Graph Tables'!$D159)</f>
        <v>0</v>
      </c>
      <c r="U159" s="47">
        <f>SUMIFS('Portfolio Allocation'!R$10:R$109,'Portfolio Allocation'!$A$10:$A$109,'Graph Tables'!$D159)</f>
        <v>0</v>
      </c>
      <c r="V159" s="47">
        <f>SUMIFS('Portfolio Allocation'!S$10:S$109,'Portfolio Allocation'!$A$10:$A$109,'Graph Tables'!$D159)</f>
        <v>0</v>
      </c>
      <c r="W159" s="47">
        <f>SUMIFS('Portfolio Allocation'!T$10:T$109,'Portfolio Allocation'!$A$10:$A$109,'Graph Tables'!$D159)</f>
        <v>0</v>
      </c>
      <c r="X159" s="47">
        <f>SUMIFS('Portfolio Allocation'!U$10:U$109,'Portfolio Allocation'!$A$10:$A$109,'Graph Tables'!$D159)</f>
        <v>0</v>
      </c>
      <c r="Y159" s="47">
        <f>SUMIFS('Portfolio Allocation'!V$10:V$109,'Portfolio Allocation'!$A$10:$A$109,'Graph Tables'!$D159)</f>
        <v>0</v>
      </c>
      <c r="Z159" s="47">
        <f>SUMIFS('Portfolio Allocation'!W$10:W$109,'Portfolio Allocation'!$A$10:$A$109,'Graph Tables'!$D159)</f>
        <v>0</v>
      </c>
      <c r="AA159" s="47">
        <f>SUMIFS('Portfolio Allocation'!X$10:X$109,'Portfolio Allocation'!$A$10:$A$109,'Graph Tables'!$D159)</f>
        <v>0</v>
      </c>
      <c r="AB159" s="47">
        <f>SUMIFS('Portfolio Allocation'!Y$10:Y$109,'Portfolio Allocation'!$A$10:$A$109,'Graph Tables'!$D159)</f>
        <v>0</v>
      </c>
      <c r="AC159" s="47">
        <f>SUMIFS('Portfolio Allocation'!Z$10:Z$109,'Portfolio Allocation'!$A$10:$A$109,'Graph Tables'!$D159)</f>
        <v>0</v>
      </c>
      <c r="AD159" s="47"/>
      <c r="AH159" s="47"/>
      <c r="AI159" s="269">
        <f t="shared" si="265"/>
        <v>1</v>
      </c>
      <c r="AJ159" s="269">
        <f>AI159+COUNTIF(AI$2:$AI159,AI159)-1</f>
        <v>158</v>
      </c>
      <c r="AK159" s="271" t="str">
        <f t="shared" si="213"/>
        <v>Niue</v>
      </c>
      <c r="AL159" s="71">
        <f t="shared" si="266"/>
        <v>0</v>
      </c>
      <c r="AM159" s="45">
        <f t="shared" si="214"/>
        <v>0</v>
      </c>
      <c r="AN159" s="45">
        <f t="shared" si="215"/>
        <v>0</v>
      </c>
      <c r="AO159" s="45">
        <f t="shared" si="216"/>
        <v>0</v>
      </c>
      <c r="AP159" s="45">
        <f t="shared" si="217"/>
        <v>0</v>
      </c>
      <c r="AQ159" s="45">
        <f t="shared" si="218"/>
        <v>0</v>
      </c>
      <c r="AR159" s="45">
        <f t="shared" si="219"/>
        <v>0</v>
      </c>
      <c r="AS159" s="45">
        <f t="shared" si="220"/>
        <v>0</v>
      </c>
      <c r="AT159" s="45">
        <f t="shared" si="221"/>
        <v>0</v>
      </c>
      <c r="AU159" s="45">
        <f t="shared" si="222"/>
        <v>0</v>
      </c>
      <c r="AV159" s="45">
        <f t="shared" si="223"/>
        <v>0</v>
      </c>
      <c r="AW159" s="45">
        <f t="shared" si="224"/>
        <v>0</v>
      </c>
      <c r="AX159" s="45">
        <f t="shared" si="225"/>
        <v>0</v>
      </c>
      <c r="AY159" s="45">
        <f t="shared" si="226"/>
        <v>0</v>
      </c>
      <c r="AZ159" s="45">
        <f t="shared" si="227"/>
        <v>0</v>
      </c>
      <c r="BA159" s="45">
        <f t="shared" si="228"/>
        <v>0</v>
      </c>
      <c r="BB159" s="45">
        <f t="shared" si="229"/>
        <v>0</v>
      </c>
      <c r="BC159" s="45">
        <f t="shared" si="230"/>
        <v>0</v>
      </c>
      <c r="BD159" s="45">
        <f t="shared" si="231"/>
        <v>0</v>
      </c>
      <c r="BE159" s="45">
        <f t="shared" si="232"/>
        <v>0</v>
      </c>
      <c r="BF159" s="45">
        <f t="shared" si="233"/>
        <v>0</v>
      </c>
      <c r="BG159" s="45">
        <f t="shared" si="234"/>
        <v>0</v>
      </c>
      <c r="BH159" s="45">
        <f t="shared" si="235"/>
        <v>0</v>
      </c>
      <c r="BI159" s="45">
        <f t="shared" si="236"/>
        <v>0</v>
      </c>
      <c r="BJ159" s="45">
        <f t="shared" si="237"/>
        <v>0</v>
      </c>
      <c r="BK159" s="45"/>
      <c r="CN159" s="274">
        <f t="shared" si="267"/>
        <v>0</v>
      </c>
      <c r="CO159" s="274">
        <v>158</v>
      </c>
      <c r="CP159" s="269">
        <f t="shared" si="268"/>
        <v>1</v>
      </c>
      <c r="CQ159" s="269">
        <f>CP159+COUNTIF($CP$2:CP159,CP159)-1</f>
        <v>158</v>
      </c>
      <c r="CR159" s="271" t="str">
        <f t="shared" si="238"/>
        <v>Niue</v>
      </c>
      <c r="CS159" s="71">
        <f t="shared" si="269"/>
        <v>0</v>
      </c>
      <c r="CT159" s="45">
        <f t="shared" si="239"/>
        <v>0</v>
      </c>
      <c r="CU159" s="45">
        <f t="shared" si="240"/>
        <v>0</v>
      </c>
      <c r="CV159" s="45">
        <f t="shared" si="241"/>
        <v>0</v>
      </c>
      <c r="CW159" s="45">
        <f t="shared" si="242"/>
        <v>0</v>
      </c>
      <c r="CX159" s="45">
        <f t="shared" si="243"/>
        <v>0</v>
      </c>
      <c r="CY159" s="45">
        <f t="shared" si="244"/>
        <v>0</v>
      </c>
      <c r="CZ159" s="45">
        <f t="shared" si="245"/>
        <v>0</v>
      </c>
      <c r="DA159" s="45">
        <f t="shared" si="246"/>
        <v>0</v>
      </c>
      <c r="DB159" s="45">
        <f t="shared" si="247"/>
        <v>0</v>
      </c>
      <c r="DC159" s="45">
        <f t="shared" si="248"/>
        <v>0</v>
      </c>
      <c r="DD159" s="45">
        <f t="shared" si="249"/>
        <v>0</v>
      </c>
      <c r="DE159" s="45">
        <f t="shared" si="250"/>
        <v>0</v>
      </c>
      <c r="DF159" s="45">
        <f t="shared" si="251"/>
        <v>0</v>
      </c>
      <c r="DG159" s="45">
        <f t="shared" si="252"/>
        <v>0</v>
      </c>
      <c r="DH159" s="45">
        <f t="shared" si="253"/>
        <v>0</v>
      </c>
      <c r="DI159" s="45">
        <f t="shared" si="254"/>
        <v>0</v>
      </c>
      <c r="DJ159" s="45">
        <f t="shared" si="255"/>
        <v>0</v>
      </c>
      <c r="DK159" s="45">
        <f t="shared" si="256"/>
        <v>0</v>
      </c>
      <c r="DL159" s="45">
        <f t="shared" si="257"/>
        <v>0</v>
      </c>
      <c r="DM159" s="45">
        <f t="shared" si="258"/>
        <v>0</v>
      </c>
      <c r="DN159" s="45">
        <f t="shared" si="259"/>
        <v>0</v>
      </c>
      <c r="DO159" s="45">
        <f t="shared" si="260"/>
        <v>0</v>
      </c>
      <c r="DP159" s="45">
        <f t="shared" si="261"/>
        <v>0</v>
      </c>
      <c r="DQ159" s="45">
        <f t="shared" si="262"/>
        <v>0</v>
      </c>
    </row>
    <row r="160" spans="1:121">
      <c r="A160" s="269">
        <v>159</v>
      </c>
      <c r="B160" s="400">
        <f t="shared" si="263"/>
        <v>1</v>
      </c>
      <c r="C160" s="401">
        <f>B160+COUNTIF(B$2:$B160,B160)-1</f>
        <v>159</v>
      </c>
      <c r="D160" s="402" t="str">
        <f>Tables!AI160</f>
        <v>Norfolk Island</v>
      </c>
      <c r="E160" s="403">
        <f t="shared" si="264"/>
        <v>0</v>
      </c>
      <c r="F160" s="47">
        <f>SUMIFS('Portfolio Allocation'!C$10:C$109,'Portfolio Allocation'!$A$10:$A$109,'Graph Tables'!$D160)</f>
        <v>0</v>
      </c>
      <c r="G160" s="47">
        <f>SUMIFS('Portfolio Allocation'!D$10:D$109,'Portfolio Allocation'!$A$10:$A$109,'Graph Tables'!$D160)</f>
        <v>0</v>
      </c>
      <c r="H160" s="47">
        <f>SUMIFS('Portfolio Allocation'!E$10:E$109,'Portfolio Allocation'!$A$10:$A$109,'Graph Tables'!$D160)</f>
        <v>0</v>
      </c>
      <c r="I160" s="47">
        <f>SUMIFS('Portfolio Allocation'!F$10:F$109,'Portfolio Allocation'!$A$10:$A$109,'Graph Tables'!$D160)</f>
        <v>0</v>
      </c>
      <c r="J160" s="47">
        <f>SUMIFS('Portfolio Allocation'!G$10:G$109,'Portfolio Allocation'!$A$10:$A$109,'Graph Tables'!$D160)</f>
        <v>0</v>
      </c>
      <c r="K160" s="47">
        <f>SUMIFS('Portfolio Allocation'!H$10:H$109,'Portfolio Allocation'!$A$10:$A$109,'Graph Tables'!$D160)</f>
        <v>0</v>
      </c>
      <c r="L160" s="47">
        <f>SUMIFS('Portfolio Allocation'!I$10:I$109,'Portfolio Allocation'!$A$10:$A$109,'Graph Tables'!$D160)</f>
        <v>0</v>
      </c>
      <c r="M160" s="47">
        <f>SUMIFS('Portfolio Allocation'!J$10:J$109,'Portfolio Allocation'!$A$10:$A$109,'Graph Tables'!$D160)</f>
        <v>0</v>
      </c>
      <c r="N160" s="47">
        <f>SUMIFS('Portfolio Allocation'!K$10:K$109,'Portfolio Allocation'!$A$10:$A$109,'Graph Tables'!$D160)</f>
        <v>0</v>
      </c>
      <c r="O160" s="47">
        <f>SUMIFS('Portfolio Allocation'!L$10:L$109,'Portfolio Allocation'!$A$10:$A$109,'Graph Tables'!$D160)</f>
        <v>0</v>
      </c>
      <c r="P160" s="47">
        <f>SUMIFS('Portfolio Allocation'!M$10:M$109,'Portfolio Allocation'!$A$10:$A$109,'Graph Tables'!$D160)</f>
        <v>0</v>
      </c>
      <c r="Q160" s="47">
        <f>SUMIFS('Portfolio Allocation'!N$10:N$109,'Portfolio Allocation'!$A$10:$A$109,'Graph Tables'!$D160)</f>
        <v>0</v>
      </c>
      <c r="R160" s="47">
        <f>SUMIFS('Portfolio Allocation'!O$10:O$109,'Portfolio Allocation'!$A$10:$A$109,'Graph Tables'!$D160)</f>
        <v>0</v>
      </c>
      <c r="S160" s="47">
        <f>SUMIFS('Portfolio Allocation'!P$10:P$109,'Portfolio Allocation'!$A$10:$A$109,'Graph Tables'!$D160)</f>
        <v>0</v>
      </c>
      <c r="T160" s="47">
        <f>SUMIFS('Portfolio Allocation'!Q$10:Q$109,'Portfolio Allocation'!$A$10:$A$109,'Graph Tables'!$D160)</f>
        <v>0</v>
      </c>
      <c r="U160" s="47">
        <f>SUMIFS('Portfolio Allocation'!R$10:R$109,'Portfolio Allocation'!$A$10:$A$109,'Graph Tables'!$D160)</f>
        <v>0</v>
      </c>
      <c r="V160" s="47">
        <f>SUMIFS('Portfolio Allocation'!S$10:S$109,'Portfolio Allocation'!$A$10:$A$109,'Graph Tables'!$D160)</f>
        <v>0</v>
      </c>
      <c r="W160" s="47">
        <f>SUMIFS('Portfolio Allocation'!T$10:T$109,'Portfolio Allocation'!$A$10:$A$109,'Graph Tables'!$D160)</f>
        <v>0</v>
      </c>
      <c r="X160" s="47">
        <f>SUMIFS('Portfolio Allocation'!U$10:U$109,'Portfolio Allocation'!$A$10:$A$109,'Graph Tables'!$D160)</f>
        <v>0</v>
      </c>
      <c r="Y160" s="47">
        <f>SUMIFS('Portfolio Allocation'!V$10:V$109,'Portfolio Allocation'!$A$10:$A$109,'Graph Tables'!$D160)</f>
        <v>0</v>
      </c>
      <c r="Z160" s="47">
        <f>SUMIFS('Portfolio Allocation'!W$10:W$109,'Portfolio Allocation'!$A$10:$A$109,'Graph Tables'!$D160)</f>
        <v>0</v>
      </c>
      <c r="AA160" s="47">
        <f>SUMIFS('Portfolio Allocation'!X$10:X$109,'Portfolio Allocation'!$A$10:$A$109,'Graph Tables'!$D160)</f>
        <v>0</v>
      </c>
      <c r="AB160" s="47">
        <f>SUMIFS('Portfolio Allocation'!Y$10:Y$109,'Portfolio Allocation'!$A$10:$A$109,'Graph Tables'!$D160)</f>
        <v>0</v>
      </c>
      <c r="AC160" s="47">
        <f>SUMIFS('Portfolio Allocation'!Z$10:Z$109,'Portfolio Allocation'!$A$10:$A$109,'Graph Tables'!$D160)</f>
        <v>0</v>
      </c>
      <c r="AD160" s="47"/>
      <c r="AH160" s="47"/>
      <c r="AI160" s="269">
        <f t="shared" si="265"/>
        <v>1</v>
      </c>
      <c r="AJ160" s="269">
        <f>AI160+COUNTIF(AI$2:$AI160,AI160)-1</f>
        <v>159</v>
      </c>
      <c r="AK160" s="271" t="str">
        <f t="shared" si="213"/>
        <v>Norfolk Island</v>
      </c>
      <c r="AL160" s="71">
        <f t="shared" si="266"/>
        <v>0</v>
      </c>
      <c r="AM160" s="45">
        <f t="shared" si="214"/>
        <v>0</v>
      </c>
      <c r="AN160" s="45">
        <f t="shared" si="215"/>
        <v>0</v>
      </c>
      <c r="AO160" s="45">
        <f t="shared" si="216"/>
        <v>0</v>
      </c>
      <c r="AP160" s="45">
        <f t="shared" si="217"/>
        <v>0</v>
      </c>
      <c r="AQ160" s="45">
        <f t="shared" si="218"/>
        <v>0</v>
      </c>
      <c r="AR160" s="45">
        <f t="shared" si="219"/>
        <v>0</v>
      </c>
      <c r="AS160" s="45">
        <f t="shared" si="220"/>
        <v>0</v>
      </c>
      <c r="AT160" s="45">
        <f t="shared" si="221"/>
        <v>0</v>
      </c>
      <c r="AU160" s="45">
        <f t="shared" si="222"/>
        <v>0</v>
      </c>
      <c r="AV160" s="45">
        <f t="shared" si="223"/>
        <v>0</v>
      </c>
      <c r="AW160" s="45">
        <f t="shared" si="224"/>
        <v>0</v>
      </c>
      <c r="AX160" s="45">
        <f t="shared" si="225"/>
        <v>0</v>
      </c>
      <c r="AY160" s="45">
        <f t="shared" si="226"/>
        <v>0</v>
      </c>
      <c r="AZ160" s="45">
        <f t="shared" si="227"/>
        <v>0</v>
      </c>
      <c r="BA160" s="45">
        <f t="shared" si="228"/>
        <v>0</v>
      </c>
      <c r="BB160" s="45">
        <f t="shared" si="229"/>
        <v>0</v>
      </c>
      <c r="BC160" s="45">
        <f t="shared" si="230"/>
        <v>0</v>
      </c>
      <c r="BD160" s="45">
        <f t="shared" si="231"/>
        <v>0</v>
      </c>
      <c r="BE160" s="45">
        <f t="shared" si="232"/>
        <v>0</v>
      </c>
      <c r="BF160" s="45">
        <f t="shared" si="233"/>
        <v>0</v>
      </c>
      <c r="BG160" s="45">
        <f t="shared" si="234"/>
        <v>0</v>
      </c>
      <c r="BH160" s="45">
        <f t="shared" si="235"/>
        <v>0</v>
      </c>
      <c r="BI160" s="45">
        <f t="shared" si="236"/>
        <v>0</v>
      </c>
      <c r="BJ160" s="45">
        <f t="shared" si="237"/>
        <v>0</v>
      </c>
      <c r="BK160" s="45"/>
      <c r="CN160" s="274">
        <f t="shared" si="267"/>
        <v>0</v>
      </c>
      <c r="CO160" s="274">
        <v>159</v>
      </c>
      <c r="CP160" s="269">
        <f t="shared" si="268"/>
        <v>1</v>
      </c>
      <c r="CQ160" s="269">
        <f>CP160+COUNTIF($CP$2:CP160,CP160)-1</f>
        <v>159</v>
      </c>
      <c r="CR160" s="271" t="str">
        <f t="shared" si="238"/>
        <v>Norfolk Island</v>
      </c>
      <c r="CS160" s="71">
        <f t="shared" si="269"/>
        <v>0</v>
      </c>
      <c r="CT160" s="45">
        <f t="shared" si="239"/>
        <v>0</v>
      </c>
      <c r="CU160" s="45">
        <f t="shared" si="240"/>
        <v>0</v>
      </c>
      <c r="CV160" s="45">
        <f t="shared" si="241"/>
        <v>0</v>
      </c>
      <c r="CW160" s="45">
        <f t="shared" si="242"/>
        <v>0</v>
      </c>
      <c r="CX160" s="45">
        <f t="shared" si="243"/>
        <v>0</v>
      </c>
      <c r="CY160" s="45">
        <f t="shared" si="244"/>
        <v>0</v>
      </c>
      <c r="CZ160" s="45">
        <f t="shared" si="245"/>
        <v>0</v>
      </c>
      <c r="DA160" s="45">
        <f t="shared" si="246"/>
        <v>0</v>
      </c>
      <c r="DB160" s="45">
        <f t="shared" si="247"/>
        <v>0</v>
      </c>
      <c r="DC160" s="45">
        <f t="shared" si="248"/>
        <v>0</v>
      </c>
      <c r="DD160" s="45">
        <f t="shared" si="249"/>
        <v>0</v>
      </c>
      <c r="DE160" s="45">
        <f t="shared" si="250"/>
        <v>0</v>
      </c>
      <c r="DF160" s="45">
        <f t="shared" si="251"/>
        <v>0</v>
      </c>
      <c r="DG160" s="45">
        <f t="shared" si="252"/>
        <v>0</v>
      </c>
      <c r="DH160" s="45">
        <f t="shared" si="253"/>
        <v>0</v>
      </c>
      <c r="DI160" s="45">
        <f t="shared" si="254"/>
        <v>0</v>
      </c>
      <c r="DJ160" s="45">
        <f t="shared" si="255"/>
        <v>0</v>
      </c>
      <c r="DK160" s="45">
        <f t="shared" si="256"/>
        <v>0</v>
      </c>
      <c r="DL160" s="45">
        <f t="shared" si="257"/>
        <v>0</v>
      </c>
      <c r="DM160" s="45">
        <f t="shared" si="258"/>
        <v>0</v>
      </c>
      <c r="DN160" s="45">
        <f t="shared" si="259"/>
        <v>0</v>
      </c>
      <c r="DO160" s="45">
        <f t="shared" si="260"/>
        <v>0</v>
      </c>
      <c r="DP160" s="45">
        <f t="shared" si="261"/>
        <v>0</v>
      </c>
      <c r="DQ160" s="45">
        <f t="shared" si="262"/>
        <v>0</v>
      </c>
    </row>
    <row r="161" spans="1:121">
      <c r="A161" s="269">
        <v>160</v>
      </c>
      <c r="B161" s="400">
        <f t="shared" si="263"/>
        <v>1</v>
      </c>
      <c r="C161" s="401">
        <f>B161+COUNTIF(B$2:$B161,B161)-1</f>
        <v>160</v>
      </c>
      <c r="D161" s="402" t="str">
        <f>Tables!AI161</f>
        <v>North Korea</v>
      </c>
      <c r="E161" s="403">
        <f t="shared" si="264"/>
        <v>0</v>
      </c>
      <c r="F161" s="47">
        <f>SUMIFS('Portfolio Allocation'!C$10:C$109,'Portfolio Allocation'!$A$10:$A$109,'Graph Tables'!$D161)</f>
        <v>0</v>
      </c>
      <c r="G161" s="47">
        <f>SUMIFS('Portfolio Allocation'!D$10:D$109,'Portfolio Allocation'!$A$10:$A$109,'Graph Tables'!$D161)</f>
        <v>0</v>
      </c>
      <c r="H161" s="47">
        <f>SUMIFS('Portfolio Allocation'!E$10:E$109,'Portfolio Allocation'!$A$10:$A$109,'Graph Tables'!$D161)</f>
        <v>0</v>
      </c>
      <c r="I161" s="47">
        <f>SUMIFS('Portfolio Allocation'!F$10:F$109,'Portfolio Allocation'!$A$10:$A$109,'Graph Tables'!$D161)</f>
        <v>0</v>
      </c>
      <c r="J161" s="47">
        <f>SUMIFS('Portfolio Allocation'!G$10:G$109,'Portfolio Allocation'!$A$10:$A$109,'Graph Tables'!$D161)</f>
        <v>0</v>
      </c>
      <c r="K161" s="47">
        <f>SUMIFS('Portfolio Allocation'!H$10:H$109,'Portfolio Allocation'!$A$10:$A$109,'Graph Tables'!$D161)</f>
        <v>0</v>
      </c>
      <c r="L161" s="47">
        <f>SUMIFS('Portfolio Allocation'!I$10:I$109,'Portfolio Allocation'!$A$10:$A$109,'Graph Tables'!$D161)</f>
        <v>0</v>
      </c>
      <c r="M161" s="47">
        <f>SUMIFS('Portfolio Allocation'!J$10:J$109,'Portfolio Allocation'!$A$10:$A$109,'Graph Tables'!$D161)</f>
        <v>0</v>
      </c>
      <c r="N161" s="47">
        <f>SUMIFS('Portfolio Allocation'!K$10:K$109,'Portfolio Allocation'!$A$10:$A$109,'Graph Tables'!$D161)</f>
        <v>0</v>
      </c>
      <c r="O161" s="47">
        <f>SUMIFS('Portfolio Allocation'!L$10:L$109,'Portfolio Allocation'!$A$10:$A$109,'Graph Tables'!$D161)</f>
        <v>0</v>
      </c>
      <c r="P161" s="47">
        <f>SUMIFS('Portfolio Allocation'!M$10:M$109,'Portfolio Allocation'!$A$10:$A$109,'Graph Tables'!$D161)</f>
        <v>0</v>
      </c>
      <c r="Q161" s="47">
        <f>SUMIFS('Portfolio Allocation'!N$10:N$109,'Portfolio Allocation'!$A$10:$A$109,'Graph Tables'!$D161)</f>
        <v>0</v>
      </c>
      <c r="R161" s="47">
        <f>SUMIFS('Portfolio Allocation'!O$10:O$109,'Portfolio Allocation'!$A$10:$A$109,'Graph Tables'!$D161)</f>
        <v>0</v>
      </c>
      <c r="S161" s="47">
        <f>SUMIFS('Portfolio Allocation'!P$10:P$109,'Portfolio Allocation'!$A$10:$A$109,'Graph Tables'!$D161)</f>
        <v>0</v>
      </c>
      <c r="T161" s="47">
        <f>SUMIFS('Portfolio Allocation'!Q$10:Q$109,'Portfolio Allocation'!$A$10:$A$109,'Graph Tables'!$D161)</f>
        <v>0</v>
      </c>
      <c r="U161" s="47">
        <f>SUMIFS('Portfolio Allocation'!R$10:R$109,'Portfolio Allocation'!$A$10:$A$109,'Graph Tables'!$D161)</f>
        <v>0</v>
      </c>
      <c r="V161" s="47">
        <f>SUMIFS('Portfolio Allocation'!S$10:S$109,'Portfolio Allocation'!$A$10:$A$109,'Graph Tables'!$D161)</f>
        <v>0</v>
      </c>
      <c r="W161" s="47">
        <f>SUMIFS('Portfolio Allocation'!T$10:T$109,'Portfolio Allocation'!$A$10:$A$109,'Graph Tables'!$D161)</f>
        <v>0</v>
      </c>
      <c r="X161" s="47">
        <f>SUMIFS('Portfolio Allocation'!U$10:U$109,'Portfolio Allocation'!$A$10:$A$109,'Graph Tables'!$D161)</f>
        <v>0</v>
      </c>
      <c r="Y161" s="47">
        <f>SUMIFS('Portfolio Allocation'!V$10:V$109,'Portfolio Allocation'!$A$10:$A$109,'Graph Tables'!$D161)</f>
        <v>0</v>
      </c>
      <c r="Z161" s="47">
        <f>SUMIFS('Portfolio Allocation'!W$10:W$109,'Portfolio Allocation'!$A$10:$A$109,'Graph Tables'!$D161)</f>
        <v>0</v>
      </c>
      <c r="AA161" s="47">
        <f>SUMIFS('Portfolio Allocation'!X$10:X$109,'Portfolio Allocation'!$A$10:$A$109,'Graph Tables'!$D161)</f>
        <v>0</v>
      </c>
      <c r="AB161" s="47">
        <f>SUMIFS('Portfolio Allocation'!Y$10:Y$109,'Portfolio Allocation'!$A$10:$A$109,'Graph Tables'!$D161)</f>
        <v>0</v>
      </c>
      <c r="AC161" s="47">
        <f>SUMIFS('Portfolio Allocation'!Z$10:Z$109,'Portfolio Allocation'!$A$10:$A$109,'Graph Tables'!$D161)</f>
        <v>0</v>
      </c>
      <c r="AD161" s="47"/>
      <c r="AH161" s="47"/>
      <c r="AI161" s="269">
        <f t="shared" si="265"/>
        <v>1</v>
      </c>
      <c r="AJ161" s="269">
        <f>AI161+COUNTIF(AI$2:$AI161,AI161)-1</f>
        <v>160</v>
      </c>
      <c r="AK161" s="271" t="str">
        <f t="shared" si="213"/>
        <v>North Korea</v>
      </c>
      <c r="AL161" s="71">
        <f t="shared" si="266"/>
        <v>0</v>
      </c>
      <c r="AM161" s="45">
        <f t="shared" si="214"/>
        <v>0</v>
      </c>
      <c r="AN161" s="45">
        <f t="shared" si="215"/>
        <v>0</v>
      </c>
      <c r="AO161" s="45">
        <f t="shared" si="216"/>
        <v>0</v>
      </c>
      <c r="AP161" s="45">
        <f t="shared" si="217"/>
        <v>0</v>
      </c>
      <c r="AQ161" s="45">
        <f t="shared" si="218"/>
        <v>0</v>
      </c>
      <c r="AR161" s="45">
        <f t="shared" si="219"/>
        <v>0</v>
      </c>
      <c r="AS161" s="45">
        <f t="shared" si="220"/>
        <v>0</v>
      </c>
      <c r="AT161" s="45">
        <f t="shared" si="221"/>
        <v>0</v>
      </c>
      <c r="AU161" s="45">
        <f t="shared" si="222"/>
        <v>0</v>
      </c>
      <c r="AV161" s="45">
        <f t="shared" si="223"/>
        <v>0</v>
      </c>
      <c r="AW161" s="45">
        <f t="shared" si="224"/>
        <v>0</v>
      </c>
      <c r="AX161" s="45">
        <f t="shared" si="225"/>
        <v>0</v>
      </c>
      <c r="AY161" s="45">
        <f t="shared" si="226"/>
        <v>0</v>
      </c>
      <c r="AZ161" s="45">
        <f t="shared" si="227"/>
        <v>0</v>
      </c>
      <c r="BA161" s="45">
        <f t="shared" si="228"/>
        <v>0</v>
      </c>
      <c r="BB161" s="45">
        <f t="shared" si="229"/>
        <v>0</v>
      </c>
      <c r="BC161" s="45">
        <f t="shared" si="230"/>
        <v>0</v>
      </c>
      <c r="BD161" s="45">
        <f t="shared" si="231"/>
        <v>0</v>
      </c>
      <c r="BE161" s="45">
        <f t="shared" si="232"/>
        <v>0</v>
      </c>
      <c r="BF161" s="45">
        <f t="shared" si="233"/>
        <v>0</v>
      </c>
      <c r="BG161" s="45">
        <f t="shared" si="234"/>
        <v>0</v>
      </c>
      <c r="BH161" s="45">
        <f t="shared" si="235"/>
        <v>0</v>
      </c>
      <c r="BI161" s="45">
        <f t="shared" si="236"/>
        <v>0</v>
      </c>
      <c r="BJ161" s="45">
        <f t="shared" si="237"/>
        <v>0</v>
      </c>
      <c r="BK161" s="45"/>
      <c r="CN161" s="274">
        <f t="shared" si="267"/>
        <v>0</v>
      </c>
      <c r="CO161" s="274">
        <v>160</v>
      </c>
      <c r="CP161" s="269">
        <f t="shared" si="268"/>
        <v>1</v>
      </c>
      <c r="CQ161" s="269">
        <f>CP161+COUNTIF($CP$2:CP161,CP161)-1</f>
        <v>160</v>
      </c>
      <c r="CR161" s="271" t="str">
        <f t="shared" si="238"/>
        <v>North Korea</v>
      </c>
      <c r="CS161" s="71">
        <f t="shared" si="269"/>
        <v>0</v>
      </c>
      <c r="CT161" s="45">
        <f t="shared" si="239"/>
        <v>0</v>
      </c>
      <c r="CU161" s="45">
        <f t="shared" si="240"/>
        <v>0</v>
      </c>
      <c r="CV161" s="45">
        <f t="shared" si="241"/>
        <v>0</v>
      </c>
      <c r="CW161" s="45">
        <f t="shared" si="242"/>
        <v>0</v>
      </c>
      <c r="CX161" s="45">
        <f t="shared" si="243"/>
        <v>0</v>
      </c>
      <c r="CY161" s="45">
        <f t="shared" si="244"/>
        <v>0</v>
      </c>
      <c r="CZ161" s="45">
        <f t="shared" si="245"/>
        <v>0</v>
      </c>
      <c r="DA161" s="45">
        <f t="shared" si="246"/>
        <v>0</v>
      </c>
      <c r="DB161" s="45">
        <f t="shared" si="247"/>
        <v>0</v>
      </c>
      <c r="DC161" s="45">
        <f t="shared" si="248"/>
        <v>0</v>
      </c>
      <c r="DD161" s="45">
        <f t="shared" si="249"/>
        <v>0</v>
      </c>
      <c r="DE161" s="45">
        <f t="shared" si="250"/>
        <v>0</v>
      </c>
      <c r="DF161" s="45">
        <f t="shared" si="251"/>
        <v>0</v>
      </c>
      <c r="DG161" s="45">
        <f t="shared" si="252"/>
        <v>0</v>
      </c>
      <c r="DH161" s="45">
        <f t="shared" si="253"/>
        <v>0</v>
      </c>
      <c r="DI161" s="45">
        <f t="shared" si="254"/>
        <v>0</v>
      </c>
      <c r="DJ161" s="45">
        <f t="shared" si="255"/>
        <v>0</v>
      </c>
      <c r="DK161" s="45">
        <f t="shared" si="256"/>
        <v>0</v>
      </c>
      <c r="DL161" s="45">
        <f t="shared" si="257"/>
        <v>0</v>
      </c>
      <c r="DM161" s="45">
        <f t="shared" si="258"/>
        <v>0</v>
      </c>
      <c r="DN161" s="45">
        <f t="shared" si="259"/>
        <v>0</v>
      </c>
      <c r="DO161" s="45">
        <f t="shared" si="260"/>
        <v>0</v>
      </c>
      <c r="DP161" s="45">
        <f t="shared" si="261"/>
        <v>0</v>
      </c>
      <c r="DQ161" s="45">
        <f t="shared" si="262"/>
        <v>0</v>
      </c>
    </row>
    <row r="162" spans="1:121">
      <c r="A162" s="269">
        <v>161</v>
      </c>
      <c r="B162" s="400">
        <f t="shared" si="263"/>
        <v>1</v>
      </c>
      <c r="C162" s="401">
        <f>B162+COUNTIF(B$2:$B162,B162)-1</f>
        <v>161</v>
      </c>
      <c r="D162" s="402" t="str">
        <f>Tables!AI162</f>
        <v>Northern Mariana Islands</v>
      </c>
      <c r="E162" s="403">
        <f t="shared" si="264"/>
        <v>0</v>
      </c>
      <c r="F162" s="47">
        <f>SUMIFS('Portfolio Allocation'!C$10:C$109,'Portfolio Allocation'!$A$10:$A$109,'Graph Tables'!$D162)</f>
        <v>0</v>
      </c>
      <c r="G162" s="47">
        <f>SUMIFS('Portfolio Allocation'!D$10:D$109,'Portfolio Allocation'!$A$10:$A$109,'Graph Tables'!$D162)</f>
        <v>0</v>
      </c>
      <c r="H162" s="47">
        <f>SUMIFS('Portfolio Allocation'!E$10:E$109,'Portfolio Allocation'!$A$10:$A$109,'Graph Tables'!$D162)</f>
        <v>0</v>
      </c>
      <c r="I162" s="47">
        <f>SUMIFS('Portfolio Allocation'!F$10:F$109,'Portfolio Allocation'!$A$10:$A$109,'Graph Tables'!$D162)</f>
        <v>0</v>
      </c>
      <c r="J162" s="47">
        <f>SUMIFS('Portfolio Allocation'!G$10:G$109,'Portfolio Allocation'!$A$10:$A$109,'Graph Tables'!$D162)</f>
        <v>0</v>
      </c>
      <c r="K162" s="47">
        <f>SUMIFS('Portfolio Allocation'!H$10:H$109,'Portfolio Allocation'!$A$10:$A$109,'Graph Tables'!$D162)</f>
        <v>0</v>
      </c>
      <c r="L162" s="47">
        <f>SUMIFS('Portfolio Allocation'!I$10:I$109,'Portfolio Allocation'!$A$10:$A$109,'Graph Tables'!$D162)</f>
        <v>0</v>
      </c>
      <c r="M162" s="47">
        <f>SUMIFS('Portfolio Allocation'!J$10:J$109,'Portfolio Allocation'!$A$10:$A$109,'Graph Tables'!$D162)</f>
        <v>0</v>
      </c>
      <c r="N162" s="47">
        <f>SUMIFS('Portfolio Allocation'!K$10:K$109,'Portfolio Allocation'!$A$10:$A$109,'Graph Tables'!$D162)</f>
        <v>0</v>
      </c>
      <c r="O162" s="47">
        <f>SUMIFS('Portfolio Allocation'!L$10:L$109,'Portfolio Allocation'!$A$10:$A$109,'Graph Tables'!$D162)</f>
        <v>0</v>
      </c>
      <c r="P162" s="47">
        <f>SUMIFS('Portfolio Allocation'!M$10:M$109,'Portfolio Allocation'!$A$10:$A$109,'Graph Tables'!$D162)</f>
        <v>0</v>
      </c>
      <c r="Q162" s="47">
        <f>SUMIFS('Portfolio Allocation'!N$10:N$109,'Portfolio Allocation'!$A$10:$A$109,'Graph Tables'!$D162)</f>
        <v>0</v>
      </c>
      <c r="R162" s="47">
        <f>SUMIFS('Portfolio Allocation'!O$10:O$109,'Portfolio Allocation'!$A$10:$A$109,'Graph Tables'!$D162)</f>
        <v>0</v>
      </c>
      <c r="S162" s="47">
        <f>SUMIFS('Portfolio Allocation'!P$10:P$109,'Portfolio Allocation'!$A$10:$A$109,'Graph Tables'!$D162)</f>
        <v>0</v>
      </c>
      <c r="T162" s="47">
        <f>SUMIFS('Portfolio Allocation'!Q$10:Q$109,'Portfolio Allocation'!$A$10:$A$109,'Graph Tables'!$D162)</f>
        <v>0</v>
      </c>
      <c r="U162" s="47">
        <f>SUMIFS('Portfolio Allocation'!R$10:R$109,'Portfolio Allocation'!$A$10:$A$109,'Graph Tables'!$D162)</f>
        <v>0</v>
      </c>
      <c r="V162" s="47">
        <f>SUMIFS('Portfolio Allocation'!S$10:S$109,'Portfolio Allocation'!$A$10:$A$109,'Graph Tables'!$D162)</f>
        <v>0</v>
      </c>
      <c r="W162" s="47">
        <f>SUMIFS('Portfolio Allocation'!T$10:T$109,'Portfolio Allocation'!$A$10:$A$109,'Graph Tables'!$D162)</f>
        <v>0</v>
      </c>
      <c r="X162" s="47">
        <f>SUMIFS('Portfolio Allocation'!U$10:U$109,'Portfolio Allocation'!$A$10:$A$109,'Graph Tables'!$D162)</f>
        <v>0</v>
      </c>
      <c r="Y162" s="47">
        <f>SUMIFS('Portfolio Allocation'!V$10:V$109,'Portfolio Allocation'!$A$10:$A$109,'Graph Tables'!$D162)</f>
        <v>0</v>
      </c>
      <c r="Z162" s="47">
        <f>SUMIFS('Portfolio Allocation'!W$10:W$109,'Portfolio Allocation'!$A$10:$A$109,'Graph Tables'!$D162)</f>
        <v>0</v>
      </c>
      <c r="AA162" s="47">
        <f>SUMIFS('Portfolio Allocation'!X$10:X$109,'Portfolio Allocation'!$A$10:$A$109,'Graph Tables'!$D162)</f>
        <v>0</v>
      </c>
      <c r="AB162" s="47">
        <f>SUMIFS('Portfolio Allocation'!Y$10:Y$109,'Portfolio Allocation'!$A$10:$A$109,'Graph Tables'!$D162)</f>
        <v>0</v>
      </c>
      <c r="AC162" s="47">
        <f>SUMIFS('Portfolio Allocation'!Z$10:Z$109,'Portfolio Allocation'!$A$10:$A$109,'Graph Tables'!$D162)</f>
        <v>0</v>
      </c>
      <c r="AD162" s="47"/>
      <c r="AH162" s="47"/>
      <c r="AI162" s="269">
        <f t="shared" si="265"/>
        <v>1</v>
      </c>
      <c r="AJ162" s="269">
        <f>AI162+COUNTIF(AI$2:$AI162,AI162)-1</f>
        <v>161</v>
      </c>
      <c r="AK162" s="271" t="str">
        <f t="shared" si="213"/>
        <v>Northern Mariana Islands</v>
      </c>
      <c r="AL162" s="71">
        <f t="shared" si="266"/>
        <v>0</v>
      </c>
      <c r="AM162" s="45">
        <f t="shared" si="214"/>
        <v>0</v>
      </c>
      <c r="AN162" s="45">
        <f t="shared" si="215"/>
        <v>0</v>
      </c>
      <c r="AO162" s="45">
        <f t="shared" si="216"/>
        <v>0</v>
      </c>
      <c r="AP162" s="45">
        <f t="shared" si="217"/>
        <v>0</v>
      </c>
      <c r="AQ162" s="45">
        <f t="shared" si="218"/>
        <v>0</v>
      </c>
      <c r="AR162" s="45">
        <f t="shared" si="219"/>
        <v>0</v>
      </c>
      <c r="AS162" s="45">
        <f t="shared" si="220"/>
        <v>0</v>
      </c>
      <c r="AT162" s="45">
        <f t="shared" si="221"/>
        <v>0</v>
      </c>
      <c r="AU162" s="45">
        <f t="shared" si="222"/>
        <v>0</v>
      </c>
      <c r="AV162" s="45">
        <f t="shared" si="223"/>
        <v>0</v>
      </c>
      <c r="AW162" s="45">
        <f t="shared" si="224"/>
        <v>0</v>
      </c>
      <c r="AX162" s="45">
        <f t="shared" si="225"/>
        <v>0</v>
      </c>
      <c r="AY162" s="45">
        <f t="shared" si="226"/>
        <v>0</v>
      </c>
      <c r="AZ162" s="45">
        <f t="shared" si="227"/>
        <v>0</v>
      </c>
      <c r="BA162" s="45">
        <f t="shared" si="228"/>
        <v>0</v>
      </c>
      <c r="BB162" s="45">
        <f t="shared" si="229"/>
        <v>0</v>
      </c>
      <c r="BC162" s="45">
        <f t="shared" si="230"/>
        <v>0</v>
      </c>
      <c r="BD162" s="45">
        <f t="shared" si="231"/>
        <v>0</v>
      </c>
      <c r="BE162" s="45">
        <f t="shared" si="232"/>
        <v>0</v>
      </c>
      <c r="BF162" s="45">
        <f t="shared" si="233"/>
        <v>0</v>
      </c>
      <c r="BG162" s="45">
        <f t="shared" si="234"/>
        <v>0</v>
      </c>
      <c r="BH162" s="45">
        <f t="shared" si="235"/>
        <v>0</v>
      </c>
      <c r="BI162" s="45">
        <f t="shared" si="236"/>
        <v>0</v>
      </c>
      <c r="BJ162" s="45">
        <f t="shared" si="237"/>
        <v>0</v>
      </c>
      <c r="BK162" s="45"/>
      <c r="CN162" s="274">
        <f t="shared" si="267"/>
        <v>0</v>
      </c>
      <c r="CO162" s="274">
        <v>161</v>
      </c>
      <c r="CP162" s="269">
        <f t="shared" si="268"/>
        <v>1</v>
      </c>
      <c r="CQ162" s="269">
        <f>CP162+COUNTIF($CP$2:CP162,CP162)-1</f>
        <v>161</v>
      </c>
      <c r="CR162" s="271" t="str">
        <f t="shared" si="238"/>
        <v>Northern Mariana Islands</v>
      </c>
      <c r="CS162" s="71">
        <f t="shared" si="269"/>
        <v>0</v>
      </c>
      <c r="CT162" s="45">
        <f t="shared" si="239"/>
        <v>0</v>
      </c>
      <c r="CU162" s="45">
        <f t="shared" si="240"/>
        <v>0</v>
      </c>
      <c r="CV162" s="45">
        <f t="shared" si="241"/>
        <v>0</v>
      </c>
      <c r="CW162" s="45">
        <f t="shared" si="242"/>
        <v>0</v>
      </c>
      <c r="CX162" s="45">
        <f t="shared" si="243"/>
        <v>0</v>
      </c>
      <c r="CY162" s="45">
        <f t="shared" si="244"/>
        <v>0</v>
      </c>
      <c r="CZ162" s="45">
        <f t="shared" si="245"/>
        <v>0</v>
      </c>
      <c r="DA162" s="45">
        <f t="shared" si="246"/>
        <v>0</v>
      </c>
      <c r="DB162" s="45">
        <f t="shared" si="247"/>
        <v>0</v>
      </c>
      <c r="DC162" s="45">
        <f t="shared" si="248"/>
        <v>0</v>
      </c>
      <c r="DD162" s="45">
        <f t="shared" si="249"/>
        <v>0</v>
      </c>
      <c r="DE162" s="45">
        <f t="shared" si="250"/>
        <v>0</v>
      </c>
      <c r="DF162" s="45">
        <f t="shared" si="251"/>
        <v>0</v>
      </c>
      <c r="DG162" s="45">
        <f t="shared" si="252"/>
        <v>0</v>
      </c>
      <c r="DH162" s="45">
        <f t="shared" si="253"/>
        <v>0</v>
      </c>
      <c r="DI162" s="45">
        <f t="shared" si="254"/>
        <v>0</v>
      </c>
      <c r="DJ162" s="45">
        <f t="shared" si="255"/>
        <v>0</v>
      </c>
      <c r="DK162" s="45">
        <f t="shared" si="256"/>
        <v>0</v>
      </c>
      <c r="DL162" s="45">
        <f t="shared" si="257"/>
        <v>0</v>
      </c>
      <c r="DM162" s="45">
        <f t="shared" si="258"/>
        <v>0</v>
      </c>
      <c r="DN162" s="45">
        <f t="shared" si="259"/>
        <v>0</v>
      </c>
      <c r="DO162" s="45">
        <f t="shared" si="260"/>
        <v>0</v>
      </c>
      <c r="DP162" s="45">
        <f t="shared" si="261"/>
        <v>0</v>
      </c>
      <c r="DQ162" s="45">
        <f t="shared" si="262"/>
        <v>0</v>
      </c>
    </row>
    <row r="163" spans="1:121">
      <c r="A163" s="269">
        <v>162</v>
      </c>
      <c r="B163" s="400">
        <f t="shared" si="263"/>
        <v>1</v>
      </c>
      <c r="C163" s="401">
        <f>B163+COUNTIF(B$2:$B163,B163)-1</f>
        <v>162</v>
      </c>
      <c r="D163" s="402" t="str">
        <f>Tables!AI163</f>
        <v>Norway</v>
      </c>
      <c r="E163" s="403">
        <f t="shared" si="264"/>
        <v>0</v>
      </c>
      <c r="F163" s="47">
        <f>SUMIFS('Portfolio Allocation'!C$10:C$109,'Portfolio Allocation'!$A$10:$A$109,'Graph Tables'!$D163)</f>
        <v>0</v>
      </c>
      <c r="G163" s="47">
        <f>SUMIFS('Portfolio Allocation'!D$10:D$109,'Portfolio Allocation'!$A$10:$A$109,'Graph Tables'!$D163)</f>
        <v>0</v>
      </c>
      <c r="H163" s="47">
        <f>SUMIFS('Portfolio Allocation'!E$10:E$109,'Portfolio Allocation'!$A$10:$A$109,'Graph Tables'!$D163)</f>
        <v>0</v>
      </c>
      <c r="I163" s="47">
        <f>SUMIFS('Portfolio Allocation'!F$10:F$109,'Portfolio Allocation'!$A$10:$A$109,'Graph Tables'!$D163)</f>
        <v>0</v>
      </c>
      <c r="J163" s="47">
        <f>SUMIFS('Portfolio Allocation'!G$10:G$109,'Portfolio Allocation'!$A$10:$A$109,'Graph Tables'!$D163)</f>
        <v>0</v>
      </c>
      <c r="K163" s="47">
        <f>SUMIFS('Portfolio Allocation'!H$10:H$109,'Portfolio Allocation'!$A$10:$A$109,'Graph Tables'!$D163)</f>
        <v>0</v>
      </c>
      <c r="L163" s="47">
        <f>SUMIFS('Portfolio Allocation'!I$10:I$109,'Portfolio Allocation'!$A$10:$A$109,'Graph Tables'!$D163)</f>
        <v>0</v>
      </c>
      <c r="M163" s="47">
        <f>SUMIFS('Portfolio Allocation'!J$10:J$109,'Portfolio Allocation'!$A$10:$A$109,'Graph Tables'!$D163)</f>
        <v>0</v>
      </c>
      <c r="N163" s="47">
        <f>SUMIFS('Portfolio Allocation'!K$10:K$109,'Portfolio Allocation'!$A$10:$A$109,'Graph Tables'!$D163)</f>
        <v>0</v>
      </c>
      <c r="O163" s="47">
        <f>SUMIFS('Portfolio Allocation'!L$10:L$109,'Portfolio Allocation'!$A$10:$A$109,'Graph Tables'!$D163)</f>
        <v>0</v>
      </c>
      <c r="P163" s="47">
        <f>SUMIFS('Portfolio Allocation'!M$10:M$109,'Portfolio Allocation'!$A$10:$A$109,'Graph Tables'!$D163)</f>
        <v>0</v>
      </c>
      <c r="Q163" s="47">
        <f>SUMIFS('Portfolio Allocation'!N$10:N$109,'Portfolio Allocation'!$A$10:$A$109,'Graph Tables'!$D163)</f>
        <v>0</v>
      </c>
      <c r="R163" s="47">
        <f>SUMIFS('Portfolio Allocation'!O$10:O$109,'Portfolio Allocation'!$A$10:$A$109,'Graph Tables'!$D163)</f>
        <v>0</v>
      </c>
      <c r="S163" s="47">
        <f>SUMIFS('Portfolio Allocation'!P$10:P$109,'Portfolio Allocation'!$A$10:$A$109,'Graph Tables'!$D163)</f>
        <v>0</v>
      </c>
      <c r="T163" s="47">
        <f>SUMIFS('Portfolio Allocation'!Q$10:Q$109,'Portfolio Allocation'!$A$10:$A$109,'Graph Tables'!$D163)</f>
        <v>0</v>
      </c>
      <c r="U163" s="47">
        <f>SUMIFS('Portfolio Allocation'!R$10:R$109,'Portfolio Allocation'!$A$10:$A$109,'Graph Tables'!$D163)</f>
        <v>0</v>
      </c>
      <c r="V163" s="47">
        <f>SUMIFS('Portfolio Allocation'!S$10:S$109,'Portfolio Allocation'!$A$10:$A$109,'Graph Tables'!$D163)</f>
        <v>0</v>
      </c>
      <c r="W163" s="47">
        <f>SUMIFS('Portfolio Allocation'!T$10:T$109,'Portfolio Allocation'!$A$10:$A$109,'Graph Tables'!$D163)</f>
        <v>0</v>
      </c>
      <c r="X163" s="47">
        <f>SUMIFS('Portfolio Allocation'!U$10:U$109,'Portfolio Allocation'!$A$10:$A$109,'Graph Tables'!$D163)</f>
        <v>0</v>
      </c>
      <c r="Y163" s="47">
        <f>SUMIFS('Portfolio Allocation'!V$10:V$109,'Portfolio Allocation'!$A$10:$A$109,'Graph Tables'!$D163)</f>
        <v>0</v>
      </c>
      <c r="Z163" s="47">
        <f>SUMIFS('Portfolio Allocation'!W$10:W$109,'Portfolio Allocation'!$A$10:$A$109,'Graph Tables'!$D163)</f>
        <v>0</v>
      </c>
      <c r="AA163" s="47">
        <f>SUMIFS('Portfolio Allocation'!X$10:X$109,'Portfolio Allocation'!$A$10:$A$109,'Graph Tables'!$D163)</f>
        <v>0</v>
      </c>
      <c r="AB163" s="47">
        <f>SUMIFS('Portfolio Allocation'!Y$10:Y$109,'Portfolio Allocation'!$A$10:$A$109,'Graph Tables'!$D163)</f>
        <v>0</v>
      </c>
      <c r="AC163" s="47">
        <f>SUMIFS('Portfolio Allocation'!Z$10:Z$109,'Portfolio Allocation'!$A$10:$A$109,'Graph Tables'!$D163)</f>
        <v>0</v>
      </c>
      <c r="AD163" s="47"/>
      <c r="AH163" s="47"/>
      <c r="AI163" s="269">
        <f t="shared" si="265"/>
        <v>1</v>
      </c>
      <c r="AJ163" s="269">
        <f>AI163+COUNTIF(AI$2:$AI163,AI163)-1</f>
        <v>162</v>
      </c>
      <c r="AK163" s="271" t="str">
        <f t="shared" si="213"/>
        <v>Norway</v>
      </c>
      <c r="AL163" s="71">
        <f t="shared" si="266"/>
        <v>0</v>
      </c>
      <c r="AM163" s="45">
        <f t="shared" si="214"/>
        <v>0</v>
      </c>
      <c r="AN163" s="45">
        <f t="shared" si="215"/>
        <v>0</v>
      </c>
      <c r="AO163" s="45">
        <f t="shared" si="216"/>
        <v>0</v>
      </c>
      <c r="AP163" s="45">
        <f t="shared" si="217"/>
        <v>0</v>
      </c>
      <c r="AQ163" s="45">
        <f t="shared" si="218"/>
        <v>0</v>
      </c>
      <c r="AR163" s="45">
        <f t="shared" si="219"/>
        <v>0</v>
      </c>
      <c r="AS163" s="45">
        <f t="shared" si="220"/>
        <v>0</v>
      </c>
      <c r="AT163" s="45">
        <f t="shared" si="221"/>
        <v>0</v>
      </c>
      <c r="AU163" s="45">
        <f t="shared" si="222"/>
        <v>0</v>
      </c>
      <c r="AV163" s="45">
        <f t="shared" si="223"/>
        <v>0</v>
      </c>
      <c r="AW163" s="45">
        <f t="shared" si="224"/>
        <v>0</v>
      </c>
      <c r="AX163" s="45">
        <f t="shared" si="225"/>
        <v>0</v>
      </c>
      <c r="AY163" s="45">
        <f t="shared" si="226"/>
        <v>0</v>
      </c>
      <c r="AZ163" s="45">
        <f t="shared" si="227"/>
        <v>0</v>
      </c>
      <c r="BA163" s="45">
        <f t="shared" si="228"/>
        <v>0</v>
      </c>
      <c r="BB163" s="45">
        <f t="shared" si="229"/>
        <v>0</v>
      </c>
      <c r="BC163" s="45">
        <f t="shared" si="230"/>
        <v>0</v>
      </c>
      <c r="BD163" s="45">
        <f t="shared" si="231"/>
        <v>0</v>
      </c>
      <c r="BE163" s="45">
        <f t="shared" si="232"/>
        <v>0</v>
      </c>
      <c r="BF163" s="45">
        <f t="shared" si="233"/>
        <v>0</v>
      </c>
      <c r="BG163" s="45">
        <f t="shared" si="234"/>
        <v>0</v>
      </c>
      <c r="BH163" s="45">
        <f t="shared" si="235"/>
        <v>0</v>
      </c>
      <c r="BI163" s="45">
        <f t="shared" si="236"/>
        <v>0</v>
      </c>
      <c r="BJ163" s="45">
        <f t="shared" si="237"/>
        <v>0</v>
      </c>
      <c r="BK163" s="45"/>
      <c r="CN163" s="274">
        <f t="shared" si="267"/>
        <v>0</v>
      </c>
      <c r="CO163" s="274">
        <v>162</v>
      </c>
      <c r="CP163" s="269">
        <f t="shared" si="268"/>
        <v>1</v>
      </c>
      <c r="CQ163" s="269">
        <f>CP163+COUNTIF($CP$2:CP163,CP163)-1</f>
        <v>162</v>
      </c>
      <c r="CR163" s="271" t="str">
        <f t="shared" si="238"/>
        <v>Norway</v>
      </c>
      <c r="CS163" s="71">
        <f t="shared" si="269"/>
        <v>0</v>
      </c>
      <c r="CT163" s="45">
        <f t="shared" si="239"/>
        <v>0</v>
      </c>
      <c r="CU163" s="45">
        <f t="shared" si="240"/>
        <v>0</v>
      </c>
      <c r="CV163" s="45">
        <f t="shared" si="241"/>
        <v>0</v>
      </c>
      <c r="CW163" s="45">
        <f t="shared" si="242"/>
        <v>0</v>
      </c>
      <c r="CX163" s="45">
        <f t="shared" si="243"/>
        <v>0</v>
      </c>
      <c r="CY163" s="45">
        <f t="shared" si="244"/>
        <v>0</v>
      </c>
      <c r="CZ163" s="45">
        <f t="shared" si="245"/>
        <v>0</v>
      </c>
      <c r="DA163" s="45">
        <f t="shared" si="246"/>
        <v>0</v>
      </c>
      <c r="DB163" s="45">
        <f t="shared" si="247"/>
        <v>0</v>
      </c>
      <c r="DC163" s="45">
        <f t="shared" si="248"/>
        <v>0</v>
      </c>
      <c r="DD163" s="45">
        <f t="shared" si="249"/>
        <v>0</v>
      </c>
      <c r="DE163" s="45">
        <f t="shared" si="250"/>
        <v>0</v>
      </c>
      <c r="DF163" s="45">
        <f t="shared" si="251"/>
        <v>0</v>
      </c>
      <c r="DG163" s="45">
        <f t="shared" si="252"/>
        <v>0</v>
      </c>
      <c r="DH163" s="45">
        <f t="shared" si="253"/>
        <v>0</v>
      </c>
      <c r="DI163" s="45">
        <f t="shared" si="254"/>
        <v>0</v>
      </c>
      <c r="DJ163" s="45">
        <f t="shared" si="255"/>
        <v>0</v>
      </c>
      <c r="DK163" s="45">
        <f t="shared" si="256"/>
        <v>0</v>
      </c>
      <c r="DL163" s="45">
        <f t="shared" si="257"/>
        <v>0</v>
      </c>
      <c r="DM163" s="45">
        <f t="shared" si="258"/>
        <v>0</v>
      </c>
      <c r="DN163" s="45">
        <f t="shared" si="259"/>
        <v>0</v>
      </c>
      <c r="DO163" s="45">
        <f t="shared" si="260"/>
        <v>0</v>
      </c>
      <c r="DP163" s="45">
        <f t="shared" si="261"/>
        <v>0</v>
      </c>
      <c r="DQ163" s="45">
        <f t="shared" si="262"/>
        <v>0</v>
      </c>
    </row>
    <row r="164" spans="1:121">
      <c r="A164" s="269">
        <v>163</v>
      </c>
      <c r="B164" s="400">
        <f t="shared" si="263"/>
        <v>1</v>
      </c>
      <c r="C164" s="401">
        <f>B164+COUNTIF(B$2:$B164,B164)-1</f>
        <v>163</v>
      </c>
      <c r="D164" s="402" t="str">
        <f>Tables!AI164</f>
        <v>Oman</v>
      </c>
      <c r="E164" s="403">
        <f t="shared" si="264"/>
        <v>0</v>
      </c>
      <c r="F164" s="47">
        <f>SUMIFS('Portfolio Allocation'!C$10:C$109,'Portfolio Allocation'!$A$10:$A$109,'Graph Tables'!$D164)</f>
        <v>0</v>
      </c>
      <c r="G164" s="47">
        <f>SUMIFS('Portfolio Allocation'!D$10:D$109,'Portfolio Allocation'!$A$10:$A$109,'Graph Tables'!$D164)</f>
        <v>0</v>
      </c>
      <c r="H164" s="47">
        <f>SUMIFS('Portfolio Allocation'!E$10:E$109,'Portfolio Allocation'!$A$10:$A$109,'Graph Tables'!$D164)</f>
        <v>0</v>
      </c>
      <c r="I164" s="47">
        <f>SUMIFS('Portfolio Allocation'!F$10:F$109,'Portfolio Allocation'!$A$10:$A$109,'Graph Tables'!$D164)</f>
        <v>0</v>
      </c>
      <c r="J164" s="47">
        <f>SUMIFS('Portfolio Allocation'!G$10:G$109,'Portfolio Allocation'!$A$10:$A$109,'Graph Tables'!$D164)</f>
        <v>0</v>
      </c>
      <c r="K164" s="47">
        <f>SUMIFS('Portfolio Allocation'!H$10:H$109,'Portfolio Allocation'!$A$10:$A$109,'Graph Tables'!$D164)</f>
        <v>0</v>
      </c>
      <c r="L164" s="47">
        <f>SUMIFS('Portfolio Allocation'!I$10:I$109,'Portfolio Allocation'!$A$10:$A$109,'Graph Tables'!$D164)</f>
        <v>0</v>
      </c>
      <c r="M164" s="47">
        <f>SUMIFS('Portfolio Allocation'!J$10:J$109,'Portfolio Allocation'!$A$10:$A$109,'Graph Tables'!$D164)</f>
        <v>0</v>
      </c>
      <c r="N164" s="47">
        <f>SUMIFS('Portfolio Allocation'!K$10:K$109,'Portfolio Allocation'!$A$10:$A$109,'Graph Tables'!$D164)</f>
        <v>0</v>
      </c>
      <c r="O164" s="47">
        <f>SUMIFS('Portfolio Allocation'!L$10:L$109,'Portfolio Allocation'!$A$10:$A$109,'Graph Tables'!$D164)</f>
        <v>0</v>
      </c>
      <c r="P164" s="47">
        <f>SUMIFS('Portfolio Allocation'!M$10:M$109,'Portfolio Allocation'!$A$10:$A$109,'Graph Tables'!$D164)</f>
        <v>0</v>
      </c>
      <c r="Q164" s="47">
        <f>SUMIFS('Portfolio Allocation'!N$10:N$109,'Portfolio Allocation'!$A$10:$A$109,'Graph Tables'!$D164)</f>
        <v>0</v>
      </c>
      <c r="R164" s="47">
        <f>SUMIFS('Portfolio Allocation'!O$10:O$109,'Portfolio Allocation'!$A$10:$A$109,'Graph Tables'!$D164)</f>
        <v>0</v>
      </c>
      <c r="S164" s="47">
        <f>SUMIFS('Portfolio Allocation'!P$10:P$109,'Portfolio Allocation'!$A$10:$A$109,'Graph Tables'!$D164)</f>
        <v>0</v>
      </c>
      <c r="T164" s="47">
        <f>SUMIFS('Portfolio Allocation'!Q$10:Q$109,'Portfolio Allocation'!$A$10:$A$109,'Graph Tables'!$D164)</f>
        <v>0</v>
      </c>
      <c r="U164" s="47">
        <f>SUMIFS('Portfolio Allocation'!R$10:R$109,'Portfolio Allocation'!$A$10:$A$109,'Graph Tables'!$D164)</f>
        <v>0</v>
      </c>
      <c r="V164" s="47">
        <f>SUMIFS('Portfolio Allocation'!S$10:S$109,'Portfolio Allocation'!$A$10:$A$109,'Graph Tables'!$D164)</f>
        <v>0</v>
      </c>
      <c r="W164" s="47">
        <f>SUMIFS('Portfolio Allocation'!T$10:T$109,'Portfolio Allocation'!$A$10:$A$109,'Graph Tables'!$D164)</f>
        <v>0</v>
      </c>
      <c r="X164" s="47">
        <f>SUMIFS('Portfolio Allocation'!U$10:U$109,'Portfolio Allocation'!$A$10:$A$109,'Graph Tables'!$D164)</f>
        <v>0</v>
      </c>
      <c r="Y164" s="47">
        <f>SUMIFS('Portfolio Allocation'!V$10:V$109,'Portfolio Allocation'!$A$10:$A$109,'Graph Tables'!$D164)</f>
        <v>0</v>
      </c>
      <c r="Z164" s="47">
        <f>SUMIFS('Portfolio Allocation'!W$10:W$109,'Portfolio Allocation'!$A$10:$A$109,'Graph Tables'!$D164)</f>
        <v>0</v>
      </c>
      <c r="AA164" s="47">
        <f>SUMIFS('Portfolio Allocation'!X$10:X$109,'Portfolio Allocation'!$A$10:$A$109,'Graph Tables'!$D164)</f>
        <v>0</v>
      </c>
      <c r="AB164" s="47">
        <f>SUMIFS('Portfolio Allocation'!Y$10:Y$109,'Portfolio Allocation'!$A$10:$A$109,'Graph Tables'!$D164)</f>
        <v>0</v>
      </c>
      <c r="AC164" s="47">
        <f>SUMIFS('Portfolio Allocation'!Z$10:Z$109,'Portfolio Allocation'!$A$10:$A$109,'Graph Tables'!$D164)</f>
        <v>0</v>
      </c>
      <c r="AD164" s="47"/>
      <c r="AH164" s="47"/>
      <c r="AI164" s="269">
        <f t="shared" si="265"/>
        <v>1</v>
      </c>
      <c r="AJ164" s="269">
        <f>AI164+COUNTIF(AI$2:$AI164,AI164)-1</f>
        <v>163</v>
      </c>
      <c r="AK164" s="271" t="str">
        <f t="shared" si="213"/>
        <v>Oman</v>
      </c>
      <c r="AL164" s="71">
        <f t="shared" si="266"/>
        <v>0</v>
      </c>
      <c r="AM164" s="45">
        <f t="shared" si="214"/>
        <v>0</v>
      </c>
      <c r="AN164" s="45">
        <f t="shared" si="215"/>
        <v>0</v>
      </c>
      <c r="AO164" s="45">
        <f t="shared" si="216"/>
        <v>0</v>
      </c>
      <c r="AP164" s="45">
        <f t="shared" si="217"/>
        <v>0</v>
      </c>
      <c r="AQ164" s="45">
        <f t="shared" si="218"/>
        <v>0</v>
      </c>
      <c r="AR164" s="45">
        <f t="shared" si="219"/>
        <v>0</v>
      </c>
      <c r="AS164" s="45">
        <f t="shared" si="220"/>
        <v>0</v>
      </c>
      <c r="AT164" s="45">
        <f t="shared" si="221"/>
        <v>0</v>
      </c>
      <c r="AU164" s="45">
        <f t="shared" si="222"/>
        <v>0</v>
      </c>
      <c r="AV164" s="45">
        <f t="shared" si="223"/>
        <v>0</v>
      </c>
      <c r="AW164" s="45">
        <f t="shared" si="224"/>
        <v>0</v>
      </c>
      <c r="AX164" s="45">
        <f t="shared" si="225"/>
        <v>0</v>
      </c>
      <c r="AY164" s="45">
        <f t="shared" si="226"/>
        <v>0</v>
      </c>
      <c r="AZ164" s="45">
        <f t="shared" si="227"/>
        <v>0</v>
      </c>
      <c r="BA164" s="45">
        <f t="shared" si="228"/>
        <v>0</v>
      </c>
      <c r="BB164" s="45">
        <f t="shared" si="229"/>
        <v>0</v>
      </c>
      <c r="BC164" s="45">
        <f t="shared" si="230"/>
        <v>0</v>
      </c>
      <c r="BD164" s="45">
        <f t="shared" si="231"/>
        <v>0</v>
      </c>
      <c r="BE164" s="45">
        <f t="shared" si="232"/>
        <v>0</v>
      </c>
      <c r="BF164" s="45">
        <f t="shared" si="233"/>
        <v>0</v>
      </c>
      <c r="BG164" s="45">
        <f t="shared" si="234"/>
        <v>0</v>
      </c>
      <c r="BH164" s="45">
        <f t="shared" si="235"/>
        <v>0</v>
      </c>
      <c r="BI164" s="45">
        <f t="shared" si="236"/>
        <v>0</v>
      </c>
      <c r="BJ164" s="45">
        <f t="shared" si="237"/>
        <v>0</v>
      </c>
      <c r="BK164" s="45"/>
      <c r="CN164" s="274">
        <f t="shared" si="267"/>
        <v>0</v>
      </c>
      <c r="CO164" s="274">
        <v>163</v>
      </c>
      <c r="CP164" s="269">
        <f t="shared" si="268"/>
        <v>1</v>
      </c>
      <c r="CQ164" s="269">
        <f>CP164+COUNTIF($CP$2:CP164,CP164)-1</f>
        <v>163</v>
      </c>
      <c r="CR164" s="271" t="str">
        <f t="shared" si="238"/>
        <v>Oman</v>
      </c>
      <c r="CS164" s="71">
        <f t="shared" si="269"/>
        <v>0</v>
      </c>
      <c r="CT164" s="45">
        <f t="shared" si="239"/>
        <v>0</v>
      </c>
      <c r="CU164" s="45">
        <f t="shared" si="240"/>
        <v>0</v>
      </c>
      <c r="CV164" s="45">
        <f t="shared" si="241"/>
        <v>0</v>
      </c>
      <c r="CW164" s="45">
        <f t="shared" si="242"/>
        <v>0</v>
      </c>
      <c r="CX164" s="45">
        <f t="shared" si="243"/>
        <v>0</v>
      </c>
      <c r="CY164" s="45">
        <f t="shared" si="244"/>
        <v>0</v>
      </c>
      <c r="CZ164" s="45">
        <f t="shared" si="245"/>
        <v>0</v>
      </c>
      <c r="DA164" s="45">
        <f t="shared" si="246"/>
        <v>0</v>
      </c>
      <c r="DB164" s="45">
        <f t="shared" si="247"/>
        <v>0</v>
      </c>
      <c r="DC164" s="45">
        <f t="shared" si="248"/>
        <v>0</v>
      </c>
      <c r="DD164" s="45">
        <f t="shared" si="249"/>
        <v>0</v>
      </c>
      <c r="DE164" s="45">
        <f t="shared" si="250"/>
        <v>0</v>
      </c>
      <c r="DF164" s="45">
        <f t="shared" si="251"/>
        <v>0</v>
      </c>
      <c r="DG164" s="45">
        <f t="shared" si="252"/>
        <v>0</v>
      </c>
      <c r="DH164" s="45">
        <f t="shared" si="253"/>
        <v>0</v>
      </c>
      <c r="DI164" s="45">
        <f t="shared" si="254"/>
        <v>0</v>
      </c>
      <c r="DJ164" s="45">
        <f t="shared" si="255"/>
        <v>0</v>
      </c>
      <c r="DK164" s="45">
        <f t="shared" si="256"/>
        <v>0</v>
      </c>
      <c r="DL164" s="45">
        <f t="shared" si="257"/>
        <v>0</v>
      </c>
      <c r="DM164" s="45">
        <f t="shared" si="258"/>
        <v>0</v>
      </c>
      <c r="DN164" s="45">
        <f t="shared" si="259"/>
        <v>0</v>
      </c>
      <c r="DO164" s="45">
        <f t="shared" si="260"/>
        <v>0</v>
      </c>
      <c r="DP164" s="45">
        <f t="shared" si="261"/>
        <v>0</v>
      </c>
      <c r="DQ164" s="45">
        <f t="shared" si="262"/>
        <v>0</v>
      </c>
    </row>
    <row r="165" spans="1:121">
      <c r="A165" s="269">
        <v>164</v>
      </c>
      <c r="B165" s="400">
        <f t="shared" si="263"/>
        <v>1</v>
      </c>
      <c r="C165" s="401">
        <f>B165+COUNTIF(B$2:$B165,B165)-1</f>
        <v>164</v>
      </c>
      <c r="D165" s="402" t="str">
        <f>Tables!AI165</f>
        <v>Pakistan</v>
      </c>
      <c r="E165" s="403">
        <f t="shared" si="264"/>
        <v>0</v>
      </c>
      <c r="F165" s="47">
        <f>SUMIFS('Portfolio Allocation'!C$10:C$109,'Portfolio Allocation'!$A$10:$A$109,'Graph Tables'!$D165)</f>
        <v>0</v>
      </c>
      <c r="G165" s="47">
        <f>SUMIFS('Portfolio Allocation'!D$10:D$109,'Portfolio Allocation'!$A$10:$A$109,'Graph Tables'!$D165)</f>
        <v>0</v>
      </c>
      <c r="H165" s="47">
        <f>SUMIFS('Portfolio Allocation'!E$10:E$109,'Portfolio Allocation'!$A$10:$A$109,'Graph Tables'!$D165)</f>
        <v>0</v>
      </c>
      <c r="I165" s="47">
        <f>SUMIFS('Portfolio Allocation'!F$10:F$109,'Portfolio Allocation'!$A$10:$A$109,'Graph Tables'!$D165)</f>
        <v>0</v>
      </c>
      <c r="J165" s="47">
        <f>SUMIFS('Portfolio Allocation'!G$10:G$109,'Portfolio Allocation'!$A$10:$A$109,'Graph Tables'!$D165)</f>
        <v>0</v>
      </c>
      <c r="K165" s="47">
        <f>SUMIFS('Portfolio Allocation'!H$10:H$109,'Portfolio Allocation'!$A$10:$A$109,'Graph Tables'!$D165)</f>
        <v>0</v>
      </c>
      <c r="L165" s="47">
        <f>SUMIFS('Portfolio Allocation'!I$10:I$109,'Portfolio Allocation'!$A$10:$A$109,'Graph Tables'!$D165)</f>
        <v>0</v>
      </c>
      <c r="M165" s="47">
        <f>SUMIFS('Portfolio Allocation'!J$10:J$109,'Portfolio Allocation'!$A$10:$A$109,'Graph Tables'!$D165)</f>
        <v>0</v>
      </c>
      <c r="N165" s="47">
        <f>SUMIFS('Portfolio Allocation'!K$10:K$109,'Portfolio Allocation'!$A$10:$A$109,'Graph Tables'!$D165)</f>
        <v>0</v>
      </c>
      <c r="O165" s="47">
        <f>SUMIFS('Portfolio Allocation'!L$10:L$109,'Portfolio Allocation'!$A$10:$A$109,'Graph Tables'!$D165)</f>
        <v>0</v>
      </c>
      <c r="P165" s="47">
        <f>SUMIFS('Portfolio Allocation'!M$10:M$109,'Portfolio Allocation'!$A$10:$A$109,'Graph Tables'!$D165)</f>
        <v>0</v>
      </c>
      <c r="Q165" s="47">
        <f>SUMIFS('Portfolio Allocation'!N$10:N$109,'Portfolio Allocation'!$A$10:$A$109,'Graph Tables'!$D165)</f>
        <v>0</v>
      </c>
      <c r="R165" s="47">
        <f>SUMIFS('Portfolio Allocation'!O$10:O$109,'Portfolio Allocation'!$A$10:$A$109,'Graph Tables'!$D165)</f>
        <v>0</v>
      </c>
      <c r="S165" s="47">
        <f>SUMIFS('Portfolio Allocation'!P$10:P$109,'Portfolio Allocation'!$A$10:$A$109,'Graph Tables'!$D165)</f>
        <v>0</v>
      </c>
      <c r="T165" s="47">
        <f>SUMIFS('Portfolio Allocation'!Q$10:Q$109,'Portfolio Allocation'!$A$10:$A$109,'Graph Tables'!$D165)</f>
        <v>0</v>
      </c>
      <c r="U165" s="47">
        <f>SUMIFS('Portfolio Allocation'!R$10:R$109,'Portfolio Allocation'!$A$10:$A$109,'Graph Tables'!$D165)</f>
        <v>0</v>
      </c>
      <c r="V165" s="47">
        <f>SUMIFS('Portfolio Allocation'!S$10:S$109,'Portfolio Allocation'!$A$10:$A$109,'Graph Tables'!$D165)</f>
        <v>0</v>
      </c>
      <c r="W165" s="47">
        <f>SUMIFS('Portfolio Allocation'!T$10:T$109,'Portfolio Allocation'!$A$10:$A$109,'Graph Tables'!$D165)</f>
        <v>0</v>
      </c>
      <c r="X165" s="47">
        <f>SUMIFS('Portfolio Allocation'!U$10:U$109,'Portfolio Allocation'!$A$10:$A$109,'Graph Tables'!$D165)</f>
        <v>0</v>
      </c>
      <c r="Y165" s="47">
        <f>SUMIFS('Portfolio Allocation'!V$10:V$109,'Portfolio Allocation'!$A$10:$A$109,'Graph Tables'!$D165)</f>
        <v>0</v>
      </c>
      <c r="Z165" s="47">
        <f>SUMIFS('Portfolio Allocation'!W$10:W$109,'Portfolio Allocation'!$A$10:$A$109,'Graph Tables'!$D165)</f>
        <v>0</v>
      </c>
      <c r="AA165" s="47">
        <f>SUMIFS('Portfolio Allocation'!X$10:X$109,'Portfolio Allocation'!$A$10:$A$109,'Graph Tables'!$D165)</f>
        <v>0</v>
      </c>
      <c r="AB165" s="47">
        <f>SUMIFS('Portfolio Allocation'!Y$10:Y$109,'Portfolio Allocation'!$A$10:$A$109,'Graph Tables'!$D165)</f>
        <v>0</v>
      </c>
      <c r="AC165" s="47">
        <f>SUMIFS('Portfolio Allocation'!Z$10:Z$109,'Portfolio Allocation'!$A$10:$A$109,'Graph Tables'!$D165)</f>
        <v>0</v>
      </c>
      <c r="AD165" s="47"/>
      <c r="AH165" s="47"/>
      <c r="AI165" s="269">
        <f t="shared" si="265"/>
        <v>1</v>
      </c>
      <c r="AJ165" s="269">
        <f>AI165+COUNTIF(AI$2:$AI165,AI165)-1</f>
        <v>164</v>
      </c>
      <c r="AK165" s="271" t="str">
        <f t="shared" si="213"/>
        <v>Pakistan</v>
      </c>
      <c r="AL165" s="71">
        <f t="shared" si="266"/>
        <v>0</v>
      </c>
      <c r="AM165" s="45">
        <f t="shared" si="214"/>
        <v>0</v>
      </c>
      <c r="AN165" s="45">
        <f t="shared" si="215"/>
        <v>0</v>
      </c>
      <c r="AO165" s="45">
        <f t="shared" si="216"/>
        <v>0</v>
      </c>
      <c r="AP165" s="45">
        <f t="shared" si="217"/>
        <v>0</v>
      </c>
      <c r="AQ165" s="45">
        <f t="shared" si="218"/>
        <v>0</v>
      </c>
      <c r="AR165" s="45">
        <f t="shared" si="219"/>
        <v>0</v>
      </c>
      <c r="AS165" s="45">
        <f t="shared" si="220"/>
        <v>0</v>
      </c>
      <c r="AT165" s="45">
        <f t="shared" si="221"/>
        <v>0</v>
      </c>
      <c r="AU165" s="45">
        <f t="shared" si="222"/>
        <v>0</v>
      </c>
      <c r="AV165" s="45">
        <f t="shared" si="223"/>
        <v>0</v>
      </c>
      <c r="AW165" s="45">
        <f t="shared" si="224"/>
        <v>0</v>
      </c>
      <c r="AX165" s="45">
        <f t="shared" si="225"/>
        <v>0</v>
      </c>
      <c r="AY165" s="45">
        <f t="shared" si="226"/>
        <v>0</v>
      </c>
      <c r="AZ165" s="45">
        <f t="shared" si="227"/>
        <v>0</v>
      </c>
      <c r="BA165" s="45">
        <f t="shared" si="228"/>
        <v>0</v>
      </c>
      <c r="BB165" s="45">
        <f t="shared" si="229"/>
        <v>0</v>
      </c>
      <c r="BC165" s="45">
        <f t="shared" si="230"/>
        <v>0</v>
      </c>
      <c r="BD165" s="45">
        <f t="shared" si="231"/>
        <v>0</v>
      </c>
      <c r="BE165" s="45">
        <f t="shared" si="232"/>
        <v>0</v>
      </c>
      <c r="BF165" s="45">
        <f t="shared" si="233"/>
        <v>0</v>
      </c>
      <c r="BG165" s="45">
        <f t="shared" si="234"/>
        <v>0</v>
      </c>
      <c r="BH165" s="45">
        <f t="shared" si="235"/>
        <v>0</v>
      </c>
      <c r="BI165" s="45">
        <f t="shared" si="236"/>
        <v>0</v>
      </c>
      <c r="BJ165" s="45">
        <f t="shared" si="237"/>
        <v>0</v>
      </c>
      <c r="BK165" s="45"/>
      <c r="CN165" s="274">
        <f t="shared" si="267"/>
        <v>0</v>
      </c>
      <c r="CO165" s="274">
        <v>164</v>
      </c>
      <c r="CP165" s="269">
        <f t="shared" si="268"/>
        <v>1</v>
      </c>
      <c r="CQ165" s="269">
        <f>CP165+COUNTIF($CP$2:CP165,CP165)-1</f>
        <v>164</v>
      </c>
      <c r="CR165" s="271" t="str">
        <f t="shared" si="238"/>
        <v>Pakistan</v>
      </c>
      <c r="CS165" s="71">
        <f t="shared" si="269"/>
        <v>0</v>
      </c>
      <c r="CT165" s="45">
        <f t="shared" si="239"/>
        <v>0</v>
      </c>
      <c r="CU165" s="45">
        <f t="shared" si="240"/>
        <v>0</v>
      </c>
      <c r="CV165" s="45">
        <f t="shared" si="241"/>
        <v>0</v>
      </c>
      <c r="CW165" s="45">
        <f t="shared" si="242"/>
        <v>0</v>
      </c>
      <c r="CX165" s="45">
        <f t="shared" si="243"/>
        <v>0</v>
      </c>
      <c r="CY165" s="45">
        <f t="shared" si="244"/>
        <v>0</v>
      </c>
      <c r="CZ165" s="45">
        <f t="shared" si="245"/>
        <v>0</v>
      </c>
      <c r="DA165" s="45">
        <f t="shared" si="246"/>
        <v>0</v>
      </c>
      <c r="DB165" s="45">
        <f t="shared" si="247"/>
        <v>0</v>
      </c>
      <c r="DC165" s="45">
        <f t="shared" si="248"/>
        <v>0</v>
      </c>
      <c r="DD165" s="45">
        <f t="shared" si="249"/>
        <v>0</v>
      </c>
      <c r="DE165" s="45">
        <f t="shared" si="250"/>
        <v>0</v>
      </c>
      <c r="DF165" s="45">
        <f t="shared" si="251"/>
        <v>0</v>
      </c>
      <c r="DG165" s="45">
        <f t="shared" si="252"/>
        <v>0</v>
      </c>
      <c r="DH165" s="45">
        <f t="shared" si="253"/>
        <v>0</v>
      </c>
      <c r="DI165" s="45">
        <f t="shared" si="254"/>
        <v>0</v>
      </c>
      <c r="DJ165" s="45">
        <f t="shared" si="255"/>
        <v>0</v>
      </c>
      <c r="DK165" s="45">
        <f t="shared" si="256"/>
        <v>0</v>
      </c>
      <c r="DL165" s="45">
        <f t="shared" si="257"/>
        <v>0</v>
      </c>
      <c r="DM165" s="45">
        <f t="shared" si="258"/>
        <v>0</v>
      </c>
      <c r="DN165" s="45">
        <f t="shared" si="259"/>
        <v>0</v>
      </c>
      <c r="DO165" s="45">
        <f t="shared" si="260"/>
        <v>0</v>
      </c>
      <c r="DP165" s="45">
        <f t="shared" si="261"/>
        <v>0</v>
      </c>
      <c r="DQ165" s="45">
        <f t="shared" si="262"/>
        <v>0</v>
      </c>
    </row>
    <row r="166" spans="1:121">
      <c r="A166" s="269">
        <v>165</v>
      </c>
      <c r="B166" s="400">
        <f t="shared" si="263"/>
        <v>1</v>
      </c>
      <c r="C166" s="401">
        <f>B166+COUNTIF(B$2:$B166,B166)-1</f>
        <v>165</v>
      </c>
      <c r="D166" s="402" t="str">
        <f>Tables!AI166</f>
        <v>Palau</v>
      </c>
      <c r="E166" s="403">
        <f t="shared" si="264"/>
        <v>0</v>
      </c>
      <c r="F166" s="47">
        <f>SUMIFS('Portfolio Allocation'!C$10:C$109,'Portfolio Allocation'!$A$10:$A$109,'Graph Tables'!$D166)</f>
        <v>0</v>
      </c>
      <c r="G166" s="47">
        <f>SUMIFS('Portfolio Allocation'!D$10:D$109,'Portfolio Allocation'!$A$10:$A$109,'Graph Tables'!$D166)</f>
        <v>0</v>
      </c>
      <c r="H166" s="47">
        <f>SUMIFS('Portfolio Allocation'!E$10:E$109,'Portfolio Allocation'!$A$10:$A$109,'Graph Tables'!$D166)</f>
        <v>0</v>
      </c>
      <c r="I166" s="47">
        <f>SUMIFS('Portfolio Allocation'!F$10:F$109,'Portfolio Allocation'!$A$10:$A$109,'Graph Tables'!$D166)</f>
        <v>0</v>
      </c>
      <c r="J166" s="47">
        <f>SUMIFS('Portfolio Allocation'!G$10:G$109,'Portfolio Allocation'!$A$10:$A$109,'Graph Tables'!$D166)</f>
        <v>0</v>
      </c>
      <c r="K166" s="47">
        <f>SUMIFS('Portfolio Allocation'!H$10:H$109,'Portfolio Allocation'!$A$10:$A$109,'Graph Tables'!$D166)</f>
        <v>0</v>
      </c>
      <c r="L166" s="47">
        <f>SUMIFS('Portfolio Allocation'!I$10:I$109,'Portfolio Allocation'!$A$10:$A$109,'Graph Tables'!$D166)</f>
        <v>0</v>
      </c>
      <c r="M166" s="47">
        <f>SUMIFS('Portfolio Allocation'!J$10:J$109,'Portfolio Allocation'!$A$10:$A$109,'Graph Tables'!$D166)</f>
        <v>0</v>
      </c>
      <c r="N166" s="47">
        <f>SUMIFS('Portfolio Allocation'!K$10:K$109,'Portfolio Allocation'!$A$10:$A$109,'Graph Tables'!$D166)</f>
        <v>0</v>
      </c>
      <c r="O166" s="47">
        <f>SUMIFS('Portfolio Allocation'!L$10:L$109,'Portfolio Allocation'!$A$10:$A$109,'Graph Tables'!$D166)</f>
        <v>0</v>
      </c>
      <c r="P166" s="47">
        <f>SUMIFS('Portfolio Allocation'!M$10:M$109,'Portfolio Allocation'!$A$10:$A$109,'Graph Tables'!$D166)</f>
        <v>0</v>
      </c>
      <c r="Q166" s="47">
        <f>SUMIFS('Portfolio Allocation'!N$10:N$109,'Portfolio Allocation'!$A$10:$A$109,'Graph Tables'!$D166)</f>
        <v>0</v>
      </c>
      <c r="R166" s="47">
        <f>SUMIFS('Portfolio Allocation'!O$10:O$109,'Portfolio Allocation'!$A$10:$A$109,'Graph Tables'!$D166)</f>
        <v>0</v>
      </c>
      <c r="S166" s="47">
        <f>SUMIFS('Portfolio Allocation'!P$10:P$109,'Portfolio Allocation'!$A$10:$A$109,'Graph Tables'!$D166)</f>
        <v>0</v>
      </c>
      <c r="T166" s="47">
        <f>SUMIFS('Portfolio Allocation'!Q$10:Q$109,'Portfolio Allocation'!$A$10:$A$109,'Graph Tables'!$D166)</f>
        <v>0</v>
      </c>
      <c r="U166" s="47">
        <f>SUMIFS('Portfolio Allocation'!R$10:R$109,'Portfolio Allocation'!$A$10:$A$109,'Graph Tables'!$D166)</f>
        <v>0</v>
      </c>
      <c r="V166" s="47">
        <f>SUMIFS('Portfolio Allocation'!S$10:S$109,'Portfolio Allocation'!$A$10:$A$109,'Graph Tables'!$D166)</f>
        <v>0</v>
      </c>
      <c r="W166" s="47">
        <f>SUMIFS('Portfolio Allocation'!T$10:T$109,'Portfolio Allocation'!$A$10:$A$109,'Graph Tables'!$D166)</f>
        <v>0</v>
      </c>
      <c r="X166" s="47">
        <f>SUMIFS('Portfolio Allocation'!U$10:U$109,'Portfolio Allocation'!$A$10:$A$109,'Graph Tables'!$D166)</f>
        <v>0</v>
      </c>
      <c r="Y166" s="47">
        <f>SUMIFS('Portfolio Allocation'!V$10:V$109,'Portfolio Allocation'!$A$10:$A$109,'Graph Tables'!$D166)</f>
        <v>0</v>
      </c>
      <c r="Z166" s="47">
        <f>SUMIFS('Portfolio Allocation'!W$10:W$109,'Portfolio Allocation'!$A$10:$A$109,'Graph Tables'!$D166)</f>
        <v>0</v>
      </c>
      <c r="AA166" s="47">
        <f>SUMIFS('Portfolio Allocation'!X$10:X$109,'Portfolio Allocation'!$A$10:$A$109,'Graph Tables'!$D166)</f>
        <v>0</v>
      </c>
      <c r="AB166" s="47">
        <f>SUMIFS('Portfolio Allocation'!Y$10:Y$109,'Portfolio Allocation'!$A$10:$A$109,'Graph Tables'!$D166)</f>
        <v>0</v>
      </c>
      <c r="AC166" s="47">
        <f>SUMIFS('Portfolio Allocation'!Z$10:Z$109,'Portfolio Allocation'!$A$10:$A$109,'Graph Tables'!$D166)</f>
        <v>0</v>
      </c>
      <c r="AD166" s="47"/>
      <c r="AH166" s="47"/>
      <c r="AI166" s="269">
        <f t="shared" si="265"/>
        <v>1</v>
      </c>
      <c r="AJ166" s="269">
        <f>AI166+COUNTIF(AI$2:$AI166,AI166)-1</f>
        <v>165</v>
      </c>
      <c r="AK166" s="271" t="str">
        <f t="shared" si="213"/>
        <v>Palau</v>
      </c>
      <c r="AL166" s="71">
        <f t="shared" si="266"/>
        <v>0</v>
      </c>
      <c r="AM166" s="45">
        <f t="shared" si="214"/>
        <v>0</v>
      </c>
      <c r="AN166" s="45">
        <f t="shared" si="215"/>
        <v>0</v>
      </c>
      <c r="AO166" s="45">
        <f t="shared" si="216"/>
        <v>0</v>
      </c>
      <c r="AP166" s="45">
        <f t="shared" si="217"/>
        <v>0</v>
      </c>
      <c r="AQ166" s="45">
        <f t="shared" si="218"/>
        <v>0</v>
      </c>
      <c r="AR166" s="45">
        <f t="shared" si="219"/>
        <v>0</v>
      </c>
      <c r="AS166" s="45">
        <f t="shared" si="220"/>
        <v>0</v>
      </c>
      <c r="AT166" s="45">
        <f t="shared" si="221"/>
        <v>0</v>
      </c>
      <c r="AU166" s="45">
        <f t="shared" si="222"/>
        <v>0</v>
      </c>
      <c r="AV166" s="45">
        <f t="shared" si="223"/>
        <v>0</v>
      </c>
      <c r="AW166" s="45">
        <f t="shared" si="224"/>
        <v>0</v>
      </c>
      <c r="AX166" s="45">
        <f t="shared" si="225"/>
        <v>0</v>
      </c>
      <c r="AY166" s="45">
        <f t="shared" si="226"/>
        <v>0</v>
      </c>
      <c r="AZ166" s="45">
        <f t="shared" si="227"/>
        <v>0</v>
      </c>
      <c r="BA166" s="45">
        <f t="shared" si="228"/>
        <v>0</v>
      </c>
      <c r="BB166" s="45">
        <f t="shared" si="229"/>
        <v>0</v>
      </c>
      <c r="BC166" s="45">
        <f t="shared" si="230"/>
        <v>0</v>
      </c>
      <c r="BD166" s="45">
        <f t="shared" si="231"/>
        <v>0</v>
      </c>
      <c r="BE166" s="45">
        <f t="shared" si="232"/>
        <v>0</v>
      </c>
      <c r="BF166" s="45">
        <f t="shared" si="233"/>
        <v>0</v>
      </c>
      <c r="BG166" s="45">
        <f t="shared" si="234"/>
        <v>0</v>
      </c>
      <c r="BH166" s="45">
        <f t="shared" si="235"/>
        <v>0</v>
      </c>
      <c r="BI166" s="45">
        <f t="shared" si="236"/>
        <v>0</v>
      </c>
      <c r="BJ166" s="45">
        <f t="shared" si="237"/>
        <v>0</v>
      </c>
      <c r="BK166" s="45"/>
      <c r="CN166" s="274">
        <f t="shared" si="267"/>
        <v>0</v>
      </c>
      <c r="CO166" s="274">
        <v>165</v>
      </c>
      <c r="CP166" s="269">
        <f t="shared" si="268"/>
        <v>1</v>
      </c>
      <c r="CQ166" s="269">
        <f>CP166+COUNTIF($CP$2:CP166,CP166)-1</f>
        <v>165</v>
      </c>
      <c r="CR166" s="271" t="str">
        <f t="shared" si="238"/>
        <v>Palau</v>
      </c>
      <c r="CS166" s="71">
        <f t="shared" si="269"/>
        <v>0</v>
      </c>
      <c r="CT166" s="45">
        <f t="shared" si="239"/>
        <v>0</v>
      </c>
      <c r="CU166" s="45">
        <f t="shared" si="240"/>
        <v>0</v>
      </c>
      <c r="CV166" s="45">
        <f t="shared" si="241"/>
        <v>0</v>
      </c>
      <c r="CW166" s="45">
        <f t="shared" si="242"/>
        <v>0</v>
      </c>
      <c r="CX166" s="45">
        <f t="shared" si="243"/>
        <v>0</v>
      </c>
      <c r="CY166" s="45">
        <f t="shared" si="244"/>
        <v>0</v>
      </c>
      <c r="CZ166" s="45">
        <f t="shared" si="245"/>
        <v>0</v>
      </c>
      <c r="DA166" s="45">
        <f t="shared" si="246"/>
        <v>0</v>
      </c>
      <c r="DB166" s="45">
        <f t="shared" si="247"/>
        <v>0</v>
      </c>
      <c r="DC166" s="45">
        <f t="shared" si="248"/>
        <v>0</v>
      </c>
      <c r="DD166" s="45">
        <f t="shared" si="249"/>
        <v>0</v>
      </c>
      <c r="DE166" s="45">
        <f t="shared" si="250"/>
        <v>0</v>
      </c>
      <c r="DF166" s="45">
        <f t="shared" si="251"/>
        <v>0</v>
      </c>
      <c r="DG166" s="45">
        <f t="shared" si="252"/>
        <v>0</v>
      </c>
      <c r="DH166" s="45">
        <f t="shared" si="253"/>
        <v>0</v>
      </c>
      <c r="DI166" s="45">
        <f t="shared" si="254"/>
        <v>0</v>
      </c>
      <c r="DJ166" s="45">
        <f t="shared" si="255"/>
        <v>0</v>
      </c>
      <c r="DK166" s="45">
        <f t="shared" si="256"/>
        <v>0</v>
      </c>
      <c r="DL166" s="45">
        <f t="shared" si="257"/>
        <v>0</v>
      </c>
      <c r="DM166" s="45">
        <f t="shared" si="258"/>
        <v>0</v>
      </c>
      <c r="DN166" s="45">
        <f t="shared" si="259"/>
        <v>0</v>
      </c>
      <c r="DO166" s="45">
        <f t="shared" si="260"/>
        <v>0</v>
      </c>
      <c r="DP166" s="45">
        <f t="shared" si="261"/>
        <v>0</v>
      </c>
      <c r="DQ166" s="45">
        <f t="shared" si="262"/>
        <v>0</v>
      </c>
    </row>
    <row r="167" spans="1:121">
      <c r="A167" s="269">
        <v>166</v>
      </c>
      <c r="B167" s="400">
        <f t="shared" si="263"/>
        <v>1</v>
      </c>
      <c r="C167" s="401">
        <f>B167+COUNTIF(B$2:$B167,B167)-1</f>
        <v>166</v>
      </c>
      <c r="D167" s="402" t="str">
        <f>Tables!AI167</f>
        <v>Palestinian Territory</v>
      </c>
      <c r="E167" s="403">
        <f t="shared" si="264"/>
        <v>0</v>
      </c>
      <c r="F167" s="47">
        <f>SUMIFS('Portfolio Allocation'!C$10:C$109,'Portfolio Allocation'!$A$10:$A$109,'Graph Tables'!$D167)</f>
        <v>0</v>
      </c>
      <c r="G167" s="47">
        <f>SUMIFS('Portfolio Allocation'!D$10:D$109,'Portfolio Allocation'!$A$10:$A$109,'Graph Tables'!$D167)</f>
        <v>0</v>
      </c>
      <c r="H167" s="47">
        <f>SUMIFS('Portfolio Allocation'!E$10:E$109,'Portfolio Allocation'!$A$10:$A$109,'Graph Tables'!$D167)</f>
        <v>0</v>
      </c>
      <c r="I167" s="47">
        <f>SUMIFS('Portfolio Allocation'!F$10:F$109,'Portfolio Allocation'!$A$10:$A$109,'Graph Tables'!$D167)</f>
        <v>0</v>
      </c>
      <c r="J167" s="47">
        <f>SUMIFS('Portfolio Allocation'!G$10:G$109,'Portfolio Allocation'!$A$10:$A$109,'Graph Tables'!$D167)</f>
        <v>0</v>
      </c>
      <c r="K167" s="47">
        <f>SUMIFS('Portfolio Allocation'!H$10:H$109,'Portfolio Allocation'!$A$10:$A$109,'Graph Tables'!$D167)</f>
        <v>0</v>
      </c>
      <c r="L167" s="47">
        <f>SUMIFS('Portfolio Allocation'!I$10:I$109,'Portfolio Allocation'!$A$10:$A$109,'Graph Tables'!$D167)</f>
        <v>0</v>
      </c>
      <c r="M167" s="47">
        <f>SUMIFS('Portfolio Allocation'!J$10:J$109,'Portfolio Allocation'!$A$10:$A$109,'Graph Tables'!$D167)</f>
        <v>0</v>
      </c>
      <c r="N167" s="47">
        <f>SUMIFS('Portfolio Allocation'!K$10:K$109,'Portfolio Allocation'!$A$10:$A$109,'Graph Tables'!$D167)</f>
        <v>0</v>
      </c>
      <c r="O167" s="47">
        <f>SUMIFS('Portfolio Allocation'!L$10:L$109,'Portfolio Allocation'!$A$10:$A$109,'Graph Tables'!$D167)</f>
        <v>0</v>
      </c>
      <c r="P167" s="47">
        <f>SUMIFS('Portfolio Allocation'!M$10:M$109,'Portfolio Allocation'!$A$10:$A$109,'Graph Tables'!$D167)</f>
        <v>0</v>
      </c>
      <c r="Q167" s="47">
        <f>SUMIFS('Portfolio Allocation'!N$10:N$109,'Portfolio Allocation'!$A$10:$A$109,'Graph Tables'!$D167)</f>
        <v>0</v>
      </c>
      <c r="R167" s="47">
        <f>SUMIFS('Portfolio Allocation'!O$10:O$109,'Portfolio Allocation'!$A$10:$A$109,'Graph Tables'!$D167)</f>
        <v>0</v>
      </c>
      <c r="S167" s="47">
        <f>SUMIFS('Portfolio Allocation'!P$10:P$109,'Portfolio Allocation'!$A$10:$A$109,'Graph Tables'!$D167)</f>
        <v>0</v>
      </c>
      <c r="T167" s="47">
        <f>SUMIFS('Portfolio Allocation'!Q$10:Q$109,'Portfolio Allocation'!$A$10:$A$109,'Graph Tables'!$D167)</f>
        <v>0</v>
      </c>
      <c r="U167" s="47">
        <f>SUMIFS('Portfolio Allocation'!R$10:R$109,'Portfolio Allocation'!$A$10:$A$109,'Graph Tables'!$D167)</f>
        <v>0</v>
      </c>
      <c r="V167" s="47">
        <f>SUMIFS('Portfolio Allocation'!S$10:S$109,'Portfolio Allocation'!$A$10:$A$109,'Graph Tables'!$D167)</f>
        <v>0</v>
      </c>
      <c r="W167" s="47">
        <f>SUMIFS('Portfolio Allocation'!T$10:T$109,'Portfolio Allocation'!$A$10:$A$109,'Graph Tables'!$D167)</f>
        <v>0</v>
      </c>
      <c r="X167" s="47">
        <f>SUMIFS('Portfolio Allocation'!U$10:U$109,'Portfolio Allocation'!$A$10:$A$109,'Graph Tables'!$D167)</f>
        <v>0</v>
      </c>
      <c r="Y167" s="47">
        <f>SUMIFS('Portfolio Allocation'!V$10:V$109,'Portfolio Allocation'!$A$10:$A$109,'Graph Tables'!$D167)</f>
        <v>0</v>
      </c>
      <c r="Z167" s="47">
        <f>SUMIFS('Portfolio Allocation'!W$10:W$109,'Portfolio Allocation'!$A$10:$A$109,'Graph Tables'!$D167)</f>
        <v>0</v>
      </c>
      <c r="AA167" s="47">
        <f>SUMIFS('Portfolio Allocation'!X$10:X$109,'Portfolio Allocation'!$A$10:$A$109,'Graph Tables'!$D167)</f>
        <v>0</v>
      </c>
      <c r="AB167" s="47">
        <f>SUMIFS('Portfolio Allocation'!Y$10:Y$109,'Portfolio Allocation'!$A$10:$A$109,'Graph Tables'!$D167)</f>
        <v>0</v>
      </c>
      <c r="AC167" s="47">
        <f>SUMIFS('Portfolio Allocation'!Z$10:Z$109,'Portfolio Allocation'!$A$10:$A$109,'Graph Tables'!$D167)</f>
        <v>0</v>
      </c>
      <c r="AD167" s="47"/>
      <c r="AH167" s="47"/>
      <c r="AI167" s="269">
        <f t="shared" si="265"/>
        <v>1</v>
      </c>
      <c r="AJ167" s="269">
        <f>AI167+COUNTIF(AI$2:$AI167,AI167)-1</f>
        <v>166</v>
      </c>
      <c r="AK167" s="271" t="str">
        <f t="shared" si="213"/>
        <v>Palestinian Territory</v>
      </c>
      <c r="AL167" s="71">
        <f t="shared" si="266"/>
        <v>0</v>
      </c>
      <c r="AM167" s="45">
        <f t="shared" si="214"/>
        <v>0</v>
      </c>
      <c r="AN167" s="45">
        <f t="shared" si="215"/>
        <v>0</v>
      </c>
      <c r="AO167" s="45">
        <f t="shared" si="216"/>
        <v>0</v>
      </c>
      <c r="AP167" s="45">
        <f t="shared" si="217"/>
        <v>0</v>
      </c>
      <c r="AQ167" s="45">
        <f t="shared" si="218"/>
        <v>0</v>
      </c>
      <c r="AR167" s="45">
        <f t="shared" si="219"/>
        <v>0</v>
      </c>
      <c r="AS167" s="45">
        <f t="shared" si="220"/>
        <v>0</v>
      </c>
      <c r="AT167" s="45">
        <f t="shared" si="221"/>
        <v>0</v>
      </c>
      <c r="AU167" s="45">
        <f t="shared" si="222"/>
        <v>0</v>
      </c>
      <c r="AV167" s="45">
        <f t="shared" si="223"/>
        <v>0</v>
      </c>
      <c r="AW167" s="45">
        <f t="shared" si="224"/>
        <v>0</v>
      </c>
      <c r="AX167" s="45">
        <f t="shared" si="225"/>
        <v>0</v>
      </c>
      <c r="AY167" s="45">
        <f t="shared" si="226"/>
        <v>0</v>
      </c>
      <c r="AZ167" s="45">
        <f t="shared" si="227"/>
        <v>0</v>
      </c>
      <c r="BA167" s="45">
        <f t="shared" si="228"/>
        <v>0</v>
      </c>
      <c r="BB167" s="45">
        <f t="shared" si="229"/>
        <v>0</v>
      </c>
      <c r="BC167" s="45">
        <f t="shared" si="230"/>
        <v>0</v>
      </c>
      <c r="BD167" s="45">
        <f t="shared" si="231"/>
        <v>0</v>
      </c>
      <c r="BE167" s="45">
        <f t="shared" si="232"/>
        <v>0</v>
      </c>
      <c r="BF167" s="45">
        <f t="shared" si="233"/>
        <v>0</v>
      </c>
      <c r="BG167" s="45">
        <f t="shared" si="234"/>
        <v>0</v>
      </c>
      <c r="BH167" s="45">
        <f t="shared" si="235"/>
        <v>0</v>
      </c>
      <c r="BI167" s="45">
        <f t="shared" si="236"/>
        <v>0</v>
      </c>
      <c r="BJ167" s="45">
        <f t="shared" si="237"/>
        <v>0</v>
      </c>
      <c r="BK167" s="45"/>
      <c r="CN167" s="274">
        <f t="shared" si="267"/>
        <v>0</v>
      </c>
      <c r="CO167" s="274">
        <v>166</v>
      </c>
      <c r="CP167" s="269">
        <f t="shared" si="268"/>
        <v>1</v>
      </c>
      <c r="CQ167" s="269">
        <f>CP167+COUNTIF($CP$2:CP167,CP167)-1</f>
        <v>166</v>
      </c>
      <c r="CR167" s="271" t="str">
        <f t="shared" si="238"/>
        <v>Palestinian Territory</v>
      </c>
      <c r="CS167" s="71">
        <f t="shared" si="269"/>
        <v>0</v>
      </c>
      <c r="CT167" s="45">
        <f t="shared" si="239"/>
        <v>0</v>
      </c>
      <c r="CU167" s="45">
        <f t="shared" si="240"/>
        <v>0</v>
      </c>
      <c r="CV167" s="45">
        <f t="shared" si="241"/>
        <v>0</v>
      </c>
      <c r="CW167" s="45">
        <f t="shared" si="242"/>
        <v>0</v>
      </c>
      <c r="CX167" s="45">
        <f t="shared" si="243"/>
        <v>0</v>
      </c>
      <c r="CY167" s="45">
        <f t="shared" si="244"/>
        <v>0</v>
      </c>
      <c r="CZ167" s="45">
        <f t="shared" si="245"/>
        <v>0</v>
      </c>
      <c r="DA167" s="45">
        <f t="shared" si="246"/>
        <v>0</v>
      </c>
      <c r="DB167" s="45">
        <f t="shared" si="247"/>
        <v>0</v>
      </c>
      <c r="DC167" s="45">
        <f t="shared" si="248"/>
        <v>0</v>
      </c>
      <c r="DD167" s="45">
        <f t="shared" si="249"/>
        <v>0</v>
      </c>
      <c r="DE167" s="45">
        <f t="shared" si="250"/>
        <v>0</v>
      </c>
      <c r="DF167" s="45">
        <f t="shared" si="251"/>
        <v>0</v>
      </c>
      <c r="DG167" s="45">
        <f t="shared" si="252"/>
        <v>0</v>
      </c>
      <c r="DH167" s="45">
        <f t="shared" si="253"/>
        <v>0</v>
      </c>
      <c r="DI167" s="45">
        <f t="shared" si="254"/>
        <v>0</v>
      </c>
      <c r="DJ167" s="45">
        <f t="shared" si="255"/>
        <v>0</v>
      </c>
      <c r="DK167" s="45">
        <f t="shared" si="256"/>
        <v>0</v>
      </c>
      <c r="DL167" s="45">
        <f t="shared" si="257"/>
        <v>0</v>
      </c>
      <c r="DM167" s="45">
        <f t="shared" si="258"/>
        <v>0</v>
      </c>
      <c r="DN167" s="45">
        <f t="shared" si="259"/>
        <v>0</v>
      </c>
      <c r="DO167" s="45">
        <f t="shared" si="260"/>
        <v>0</v>
      </c>
      <c r="DP167" s="45">
        <f t="shared" si="261"/>
        <v>0</v>
      </c>
      <c r="DQ167" s="45">
        <f t="shared" si="262"/>
        <v>0</v>
      </c>
    </row>
    <row r="168" spans="1:121">
      <c r="A168" s="269">
        <v>167</v>
      </c>
      <c r="B168" s="400">
        <f t="shared" si="263"/>
        <v>1</v>
      </c>
      <c r="C168" s="401">
        <f>B168+COUNTIF(B$2:$B168,B168)-1</f>
        <v>167</v>
      </c>
      <c r="D168" s="402" t="str">
        <f>Tables!AI168</f>
        <v>Panama</v>
      </c>
      <c r="E168" s="403">
        <f t="shared" si="264"/>
        <v>0</v>
      </c>
      <c r="F168" s="47">
        <f>SUMIFS('Portfolio Allocation'!C$10:C$109,'Portfolio Allocation'!$A$10:$A$109,'Graph Tables'!$D168)</f>
        <v>0</v>
      </c>
      <c r="G168" s="47">
        <f>SUMIFS('Portfolio Allocation'!D$10:D$109,'Portfolio Allocation'!$A$10:$A$109,'Graph Tables'!$D168)</f>
        <v>0</v>
      </c>
      <c r="H168" s="47">
        <f>SUMIFS('Portfolio Allocation'!E$10:E$109,'Portfolio Allocation'!$A$10:$A$109,'Graph Tables'!$D168)</f>
        <v>0</v>
      </c>
      <c r="I168" s="47">
        <f>SUMIFS('Portfolio Allocation'!F$10:F$109,'Portfolio Allocation'!$A$10:$A$109,'Graph Tables'!$D168)</f>
        <v>0</v>
      </c>
      <c r="J168" s="47">
        <f>SUMIFS('Portfolio Allocation'!G$10:G$109,'Portfolio Allocation'!$A$10:$A$109,'Graph Tables'!$D168)</f>
        <v>0</v>
      </c>
      <c r="K168" s="47">
        <f>SUMIFS('Portfolio Allocation'!H$10:H$109,'Portfolio Allocation'!$A$10:$A$109,'Graph Tables'!$D168)</f>
        <v>0</v>
      </c>
      <c r="L168" s="47">
        <f>SUMIFS('Portfolio Allocation'!I$10:I$109,'Portfolio Allocation'!$A$10:$A$109,'Graph Tables'!$D168)</f>
        <v>0</v>
      </c>
      <c r="M168" s="47">
        <f>SUMIFS('Portfolio Allocation'!J$10:J$109,'Portfolio Allocation'!$A$10:$A$109,'Graph Tables'!$D168)</f>
        <v>0</v>
      </c>
      <c r="N168" s="47">
        <f>SUMIFS('Portfolio Allocation'!K$10:K$109,'Portfolio Allocation'!$A$10:$A$109,'Graph Tables'!$D168)</f>
        <v>0</v>
      </c>
      <c r="O168" s="47">
        <f>SUMIFS('Portfolio Allocation'!L$10:L$109,'Portfolio Allocation'!$A$10:$A$109,'Graph Tables'!$D168)</f>
        <v>0</v>
      </c>
      <c r="P168" s="47">
        <f>SUMIFS('Portfolio Allocation'!M$10:M$109,'Portfolio Allocation'!$A$10:$A$109,'Graph Tables'!$D168)</f>
        <v>0</v>
      </c>
      <c r="Q168" s="47">
        <f>SUMIFS('Portfolio Allocation'!N$10:N$109,'Portfolio Allocation'!$A$10:$A$109,'Graph Tables'!$D168)</f>
        <v>0</v>
      </c>
      <c r="R168" s="47">
        <f>SUMIFS('Portfolio Allocation'!O$10:O$109,'Portfolio Allocation'!$A$10:$A$109,'Graph Tables'!$D168)</f>
        <v>0</v>
      </c>
      <c r="S168" s="47">
        <f>SUMIFS('Portfolio Allocation'!P$10:P$109,'Portfolio Allocation'!$A$10:$A$109,'Graph Tables'!$D168)</f>
        <v>0</v>
      </c>
      <c r="T168" s="47">
        <f>SUMIFS('Portfolio Allocation'!Q$10:Q$109,'Portfolio Allocation'!$A$10:$A$109,'Graph Tables'!$D168)</f>
        <v>0</v>
      </c>
      <c r="U168" s="47">
        <f>SUMIFS('Portfolio Allocation'!R$10:R$109,'Portfolio Allocation'!$A$10:$A$109,'Graph Tables'!$D168)</f>
        <v>0</v>
      </c>
      <c r="V168" s="47">
        <f>SUMIFS('Portfolio Allocation'!S$10:S$109,'Portfolio Allocation'!$A$10:$A$109,'Graph Tables'!$D168)</f>
        <v>0</v>
      </c>
      <c r="W168" s="47">
        <f>SUMIFS('Portfolio Allocation'!T$10:T$109,'Portfolio Allocation'!$A$10:$A$109,'Graph Tables'!$D168)</f>
        <v>0</v>
      </c>
      <c r="X168" s="47">
        <f>SUMIFS('Portfolio Allocation'!U$10:U$109,'Portfolio Allocation'!$A$10:$A$109,'Graph Tables'!$D168)</f>
        <v>0</v>
      </c>
      <c r="Y168" s="47">
        <f>SUMIFS('Portfolio Allocation'!V$10:V$109,'Portfolio Allocation'!$A$10:$A$109,'Graph Tables'!$D168)</f>
        <v>0</v>
      </c>
      <c r="Z168" s="47">
        <f>SUMIFS('Portfolio Allocation'!W$10:W$109,'Portfolio Allocation'!$A$10:$A$109,'Graph Tables'!$D168)</f>
        <v>0</v>
      </c>
      <c r="AA168" s="47">
        <f>SUMIFS('Portfolio Allocation'!X$10:X$109,'Portfolio Allocation'!$A$10:$A$109,'Graph Tables'!$D168)</f>
        <v>0</v>
      </c>
      <c r="AB168" s="47">
        <f>SUMIFS('Portfolio Allocation'!Y$10:Y$109,'Portfolio Allocation'!$A$10:$A$109,'Graph Tables'!$D168)</f>
        <v>0</v>
      </c>
      <c r="AC168" s="47">
        <f>SUMIFS('Portfolio Allocation'!Z$10:Z$109,'Portfolio Allocation'!$A$10:$A$109,'Graph Tables'!$D168)</f>
        <v>0</v>
      </c>
      <c r="AD168" s="47"/>
      <c r="AH168" s="47"/>
      <c r="AI168" s="269">
        <f t="shared" si="265"/>
        <v>1</v>
      </c>
      <c r="AJ168" s="269">
        <f>AI168+COUNTIF(AI$2:$AI168,AI168)-1</f>
        <v>167</v>
      </c>
      <c r="AK168" s="271" t="str">
        <f t="shared" si="213"/>
        <v>Panama</v>
      </c>
      <c r="AL168" s="71">
        <f t="shared" si="266"/>
        <v>0</v>
      </c>
      <c r="AM168" s="45">
        <f t="shared" si="214"/>
        <v>0</v>
      </c>
      <c r="AN168" s="45">
        <f t="shared" si="215"/>
        <v>0</v>
      </c>
      <c r="AO168" s="45">
        <f t="shared" si="216"/>
        <v>0</v>
      </c>
      <c r="AP168" s="45">
        <f t="shared" si="217"/>
        <v>0</v>
      </c>
      <c r="AQ168" s="45">
        <f t="shared" si="218"/>
        <v>0</v>
      </c>
      <c r="AR168" s="45">
        <f t="shared" si="219"/>
        <v>0</v>
      </c>
      <c r="AS168" s="45">
        <f t="shared" si="220"/>
        <v>0</v>
      </c>
      <c r="AT168" s="45">
        <f t="shared" si="221"/>
        <v>0</v>
      </c>
      <c r="AU168" s="45">
        <f t="shared" si="222"/>
        <v>0</v>
      </c>
      <c r="AV168" s="45">
        <f t="shared" si="223"/>
        <v>0</v>
      </c>
      <c r="AW168" s="45">
        <f t="shared" si="224"/>
        <v>0</v>
      </c>
      <c r="AX168" s="45">
        <f t="shared" si="225"/>
        <v>0</v>
      </c>
      <c r="AY168" s="45">
        <f t="shared" si="226"/>
        <v>0</v>
      </c>
      <c r="AZ168" s="45">
        <f t="shared" si="227"/>
        <v>0</v>
      </c>
      <c r="BA168" s="45">
        <f t="shared" si="228"/>
        <v>0</v>
      </c>
      <c r="BB168" s="45">
        <f t="shared" si="229"/>
        <v>0</v>
      </c>
      <c r="BC168" s="45">
        <f t="shared" si="230"/>
        <v>0</v>
      </c>
      <c r="BD168" s="45">
        <f t="shared" si="231"/>
        <v>0</v>
      </c>
      <c r="BE168" s="45">
        <f t="shared" si="232"/>
        <v>0</v>
      </c>
      <c r="BF168" s="45">
        <f t="shared" si="233"/>
        <v>0</v>
      </c>
      <c r="BG168" s="45">
        <f t="shared" si="234"/>
        <v>0</v>
      </c>
      <c r="BH168" s="45">
        <f t="shared" si="235"/>
        <v>0</v>
      </c>
      <c r="BI168" s="45">
        <f t="shared" si="236"/>
        <v>0</v>
      </c>
      <c r="BJ168" s="45">
        <f t="shared" si="237"/>
        <v>0</v>
      </c>
      <c r="BK168" s="45"/>
      <c r="CN168" s="274">
        <f t="shared" si="267"/>
        <v>0</v>
      </c>
      <c r="CO168" s="274">
        <v>167</v>
      </c>
      <c r="CP168" s="269">
        <f t="shared" si="268"/>
        <v>1</v>
      </c>
      <c r="CQ168" s="269">
        <f>CP168+COUNTIF($CP$2:CP168,CP168)-1</f>
        <v>167</v>
      </c>
      <c r="CR168" s="271" t="str">
        <f t="shared" si="238"/>
        <v>Panama</v>
      </c>
      <c r="CS168" s="71">
        <f t="shared" si="269"/>
        <v>0</v>
      </c>
      <c r="CT168" s="45">
        <f t="shared" si="239"/>
        <v>0</v>
      </c>
      <c r="CU168" s="45">
        <f t="shared" si="240"/>
        <v>0</v>
      </c>
      <c r="CV168" s="45">
        <f t="shared" si="241"/>
        <v>0</v>
      </c>
      <c r="CW168" s="45">
        <f t="shared" si="242"/>
        <v>0</v>
      </c>
      <c r="CX168" s="45">
        <f t="shared" si="243"/>
        <v>0</v>
      </c>
      <c r="CY168" s="45">
        <f t="shared" si="244"/>
        <v>0</v>
      </c>
      <c r="CZ168" s="45">
        <f t="shared" si="245"/>
        <v>0</v>
      </c>
      <c r="DA168" s="45">
        <f t="shared" si="246"/>
        <v>0</v>
      </c>
      <c r="DB168" s="45">
        <f t="shared" si="247"/>
        <v>0</v>
      </c>
      <c r="DC168" s="45">
        <f t="shared" si="248"/>
        <v>0</v>
      </c>
      <c r="DD168" s="45">
        <f t="shared" si="249"/>
        <v>0</v>
      </c>
      <c r="DE168" s="45">
        <f t="shared" si="250"/>
        <v>0</v>
      </c>
      <c r="DF168" s="45">
        <f t="shared" si="251"/>
        <v>0</v>
      </c>
      <c r="DG168" s="45">
        <f t="shared" si="252"/>
        <v>0</v>
      </c>
      <c r="DH168" s="45">
        <f t="shared" si="253"/>
        <v>0</v>
      </c>
      <c r="DI168" s="45">
        <f t="shared" si="254"/>
        <v>0</v>
      </c>
      <c r="DJ168" s="45">
        <f t="shared" si="255"/>
        <v>0</v>
      </c>
      <c r="DK168" s="45">
        <f t="shared" si="256"/>
        <v>0</v>
      </c>
      <c r="DL168" s="45">
        <f t="shared" si="257"/>
        <v>0</v>
      </c>
      <c r="DM168" s="45">
        <f t="shared" si="258"/>
        <v>0</v>
      </c>
      <c r="DN168" s="45">
        <f t="shared" si="259"/>
        <v>0</v>
      </c>
      <c r="DO168" s="45">
        <f t="shared" si="260"/>
        <v>0</v>
      </c>
      <c r="DP168" s="45">
        <f t="shared" si="261"/>
        <v>0</v>
      </c>
      <c r="DQ168" s="45">
        <f t="shared" si="262"/>
        <v>0</v>
      </c>
    </row>
    <row r="169" spans="1:121">
      <c r="A169" s="269">
        <v>168</v>
      </c>
      <c r="B169" s="400">
        <f t="shared" si="263"/>
        <v>1</v>
      </c>
      <c r="C169" s="401">
        <f>B169+COUNTIF(B$2:$B169,B169)-1</f>
        <v>168</v>
      </c>
      <c r="D169" s="402" t="str">
        <f>Tables!AI169</f>
        <v>Papua New Guinea</v>
      </c>
      <c r="E169" s="403">
        <f t="shared" si="264"/>
        <v>0</v>
      </c>
      <c r="F169" s="47">
        <f>SUMIFS('Portfolio Allocation'!C$10:C$109,'Portfolio Allocation'!$A$10:$A$109,'Graph Tables'!$D169)</f>
        <v>0</v>
      </c>
      <c r="G169" s="47">
        <f>SUMIFS('Portfolio Allocation'!D$10:D$109,'Portfolio Allocation'!$A$10:$A$109,'Graph Tables'!$D169)</f>
        <v>0</v>
      </c>
      <c r="H169" s="47">
        <f>SUMIFS('Portfolio Allocation'!E$10:E$109,'Portfolio Allocation'!$A$10:$A$109,'Graph Tables'!$D169)</f>
        <v>0</v>
      </c>
      <c r="I169" s="47">
        <f>SUMIFS('Portfolio Allocation'!F$10:F$109,'Portfolio Allocation'!$A$10:$A$109,'Graph Tables'!$D169)</f>
        <v>0</v>
      </c>
      <c r="J169" s="47">
        <f>SUMIFS('Portfolio Allocation'!G$10:G$109,'Portfolio Allocation'!$A$10:$A$109,'Graph Tables'!$D169)</f>
        <v>0</v>
      </c>
      <c r="K169" s="47">
        <f>SUMIFS('Portfolio Allocation'!H$10:H$109,'Portfolio Allocation'!$A$10:$A$109,'Graph Tables'!$D169)</f>
        <v>0</v>
      </c>
      <c r="L169" s="47">
        <f>SUMIFS('Portfolio Allocation'!I$10:I$109,'Portfolio Allocation'!$A$10:$A$109,'Graph Tables'!$D169)</f>
        <v>0</v>
      </c>
      <c r="M169" s="47">
        <f>SUMIFS('Portfolio Allocation'!J$10:J$109,'Portfolio Allocation'!$A$10:$A$109,'Graph Tables'!$D169)</f>
        <v>0</v>
      </c>
      <c r="N169" s="47">
        <f>SUMIFS('Portfolio Allocation'!K$10:K$109,'Portfolio Allocation'!$A$10:$A$109,'Graph Tables'!$D169)</f>
        <v>0</v>
      </c>
      <c r="O169" s="47">
        <f>SUMIFS('Portfolio Allocation'!L$10:L$109,'Portfolio Allocation'!$A$10:$A$109,'Graph Tables'!$D169)</f>
        <v>0</v>
      </c>
      <c r="P169" s="47">
        <f>SUMIFS('Portfolio Allocation'!M$10:M$109,'Portfolio Allocation'!$A$10:$A$109,'Graph Tables'!$D169)</f>
        <v>0</v>
      </c>
      <c r="Q169" s="47">
        <f>SUMIFS('Portfolio Allocation'!N$10:N$109,'Portfolio Allocation'!$A$10:$A$109,'Graph Tables'!$D169)</f>
        <v>0</v>
      </c>
      <c r="R169" s="47">
        <f>SUMIFS('Portfolio Allocation'!O$10:O$109,'Portfolio Allocation'!$A$10:$A$109,'Graph Tables'!$D169)</f>
        <v>0</v>
      </c>
      <c r="S169" s="47">
        <f>SUMIFS('Portfolio Allocation'!P$10:P$109,'Portfolio Allocation'!$A$10:$A$109,'Graph Tables'!$D169)</f>
        <v>0</v>
      </c>
      <c r="T169" s="47">
        <f>SUMIFS('Portfolio Allocation'!Q$10:Q$109,'Portfolio Allocation'!$A$10:$A$109,'Graph Tables'!$D169)</f>
        <v>0</v>
      </c>
      <c r="U169" s="47">
        <f>SUMIFS('Portfolio Allocation'!R$10:R$109,'Portfolio Allocation'!$A$10:$A$109,'Graph Tables'!$D169)</f>
        <v>0</v>
      </c>
      <c r="V169" s="47">
        <f>SUMIFS('Portfolio Allocation'!S$10:S$109,'Portfolio Allocation'!$A$10:$A$109,'Graph Tables'!$D169)</f>
        <v>0</v>
      </c>
      <c r="W169" s="47">
        <f>SUMIFS('Portfolio Allocation'!T$10:T$109,'Portfolio Allocation'!$A$10:$A$109,'Graph Tables'!$D169)</f>
        <v>0</v>
      </c>
      <c r="X169" s="47">
        <f>SUMIFS('Portfolio Allocation'!U$10:U$109,'Portfolio Allocation'!$A$10:$A$109,'Graph Tables'!$D169)</f>
        <v>0</v>
      </c>
      <c r="Y169" s="47">
        <f>SUMIFS('Portfolio Allocation'!V$10:V$109,'Portfolio Allocation'!$A$10:$A$109,'Graph Tables'!$D169)</f>
        <v>0</v>
      </c>
      <c r="Z169" s="47">
        <f>SUMIFS('Portfolio Allocation'!W$10:W$109,'Portfolio Allocation'!$A$10:$A$109,'Graph Tables'!$D169)</f>
        <v>0</v>
      </c>
      <c r="AA169" s="47">
        <f>SUMIFS('Portfolio Allocation'!X$10:X$109,'Portfolio Allocation'!$A$10:$A$109,'Graph Tables'!$D169)</f>
        <v>0</v>
      </c>
      <c r="AB169" s="47">
        <f>SUMIFS('Portfolio Allocation'!Y$10:Y$109,'Portfolio Allocation'!$A$10:$A$109,'Graph Tables'!$D169)</f>
        <v>0</v>
      </c>
      <c r="AC169" s="47">
        <f>SUMIFS('Portfolio Allocation'!Z$10:Z$109,'Portfolio Allocation'!$A$10:$A$109,'Graph Tables'!$D169)</f>
        <v>0</v>
      </c>
      <c r="AD169" s="47"/>
      <c r="AH169" s="47"/>
      <c r="AI169" s="269">
        <f t="shared" si="265"/>
        <v>1</v>
      </c>
      <c r="AJ169" s="269">
        <f>AI169+COUNTIF(AI$2:$AI169,AI169)-1</f>
        <v>168</v>
      </c>
      <c r="AK169" s="271" t="str">
        <f t="shared" si="213"/>
        <v>Papua New Guinea</v>
      </c>
      <c r="AL169" s="71">
        <f t="shared" si="266"/>
        <v>0</v>
      </c>
      <c r="AM169" s="45">
        <f t="shared" si="214"/>
        <v>0</v>
      </c>
      <c r="AN169" s="45">
        <f t="shared" si="215"/>
        <v>0</v>
      </c>
      <c r="AO169" s="45">
        <f t="shared" si="216"/>
        <v>0</v>
      </c>
      <c r="AP169" s="45">
        <f t="shared" si="217"/>
        <v>0</v>
      </c>
      <c r="AQ169" s="45">
        <f t="shared" si="218"/>
        <v>0</v>
      </c>
      <c r="AR169" s="45">
        <f t="shared" si="219"/>
        <v>0</v>
      </c>
      <c r="AS169" s="45">
        <f t="shared" si="220"/>
        <v>0</v>
      </c>
      <c r="AT169" s="45">
        <f t="shared" si="221"/>
        <v>0</v>
      </c>
      <c r="AU169" s="45">
        <f t="shared" si="222"/>
        <v>0</v>
      </c>
      <c r="AV169" s="45">
        <f t="shared" si="223"/>
        <v>0</v>
      </c>
      <c r="AW169" s="45">
        <f t="shared" si="224"/>
        <v>0</v>
      </c>
      <c r="AX169" s="45">
        <f t="shared" si="225"/>
        <v>0</v>
      </c>
      <c r="AY169" s="45">
        <f t="shared" si="226"/>
        <v>0</v>
      </c>
      <c r="AZ169" s="45">
        <f t="shared" si="227"/>
        <v>0</v>
      </c>
      <c r="BA169" s="45">
        <f t="shared" si="228"/>
        <v>0</v>
      </c>
      <c r="BB169" s="45">
        <f t="shared" si="229"/>
        <v>0</v>
      </c>
      <c r="BC169" s="45">
        <f t="shared" si="230"/>
        <v>0</v>
      </c>
      <c r="BD169" s="45">
        <f t="shared" si="231"/>
        <v>0</v>
      </c>
      <c r="BE169" s="45">
        <f t="shared" si="232"/>
        <v>0</v>
      </c>
      <c r="BF169" s="45">
        <f t="shared" si="233"/>
        <v>0</v>
      </c>
      <c r="BG169" s="45">
        <f t="shared" si="234"/>
        <v>0</v>
      </c>
      <c r="BH169" s="45">
        <f t="shared" si="235"/>
        <v>0</v>
      </c>
      <c r="BI169" s="45">
        <f t="shared" si="236"/>
        <v>0</v>
      </c>
      <c r="BJ169" s="45">
        <f t="shared" si="237"/>
        <v>0</v>
      </c>
      <c r="BK169" s="45"/>
      <c r="CN169" s="274">
        <f t="shared" si="267"/>
        <v>0</v>
      </c>
      <c r="CO169" s="274">
        <v>168</v>
      </c>
      <c r="CP169" s="269">
        <f t="shared" si="268"/>
        <v>1</v>
      </c>
      <c r="CQ169" s="269">
        <f>CP169+COUNTIF($CP$2:CP169,CP169)-1</f>
        <v>168</v>
      </c>
      <c r="CR169" s="271" t="str">
        <f t="shared" si="238"/>
        <v>Papua New Guinea</v>
      </c>
      <c r="CS169" s="71">
        <f t="shared" si="269"/>
        <v>0</v>
      </c>
      <c r="CT169" s="45">
        <f t="shared" si="239"/>
        <v>0</v>
      </c>
      <c r="CU169" s="45">
        <f t="shared" si="240"/>
        <v>0</v>
      </c>
      <c r="CV169" s="45">
        <f t="shared" si="241"/>
        <v>0</v>
      </c>
      <c r="CW169" s="45">
        <f t="shared" si="242"/>
        <v>0</v>
      </c>
      <c r="CX169" s="45">
        <f t="shared" si="243"/>
        <v>0</v>
      </c>
      <c r="CY169" s="45">
        <f t="shared" si="244"/>
        <v>0</v>
      </c>
      <c r="CZ169" s="45">
        <f t="shared" si="245"/>
        <v>0</v>
      </c>
      <c r="DA169" s="45">
        <f t="shared" si="246"/>
        <v>0</v>
      </c>
      <c r="DB169" s="45">
        <f t="shared" si="247"/>
        <v>0</v>
      </c>
      <c r="DC169" s="45">
        <f t="shared" si="248"/>
        <v>0</v>
      </c>
      <c r="DD169" s="45">
        <f t="shared" si="249"/>
        <v>0</v>
      </c>
      <c r="DE169" s="45">
        <f t="shared" si="250"/>
        <v>0</v>
      </c>
      <c r="DF169" s="45">
        <f t="shared" si="251"/>
        <v>0</v>
      </c>
      <c r="DG169" s="45">
        <f t="shared" si="252"/>
        <v>0</v>
      </c>
      <c r="DH169" s="45">
        <f t="shared" si="253"/>
        <v>0</v>
      </c>
      <c r="DI169" s="45">
        <f t="shared" si="254"/>
        <v>0</v>
      </c>
      <c r="DJ169" s="45">
        <f t="shared" si="255"/>
        <v>0</v>
      </c>
      <c r="DK169" s="45">
        <f t="shared" si="256"/>
        <v>0</v>
      </c>
      <c r="DL169" s="45">
        <f t="shared" si="257"/>
        <v>0</v>
      </c>
      <c r="DM169" s="45">
        <f t="shared" si="258"/>
        <v>0</v>
      </c>
      <c r="DN169" s="45">
        <f t="shared" si="259"/>
        <v>0</v>
      </c>
      <c r="DO169" s="45">
        <f t="shared" si="260"/>
        <v>0</v>
      </c>
      <c r="DP169" s="45">
        <f t="shared" si="261"/>
        <v>0</v>
      </c>
      <c r="DQ169" s="45">
        <f t="shared" si="262"/>
        <v>0</v>
      </c>
    </row>
    <row r="170" spans="1:121">
      <c r="A170" s="269">
        <v>169</v>
      </c>
      <c r="B170" s="400">
        <f t="shared" si="263"/>
        <v>1</v>
      </c>
      <c r="C170" s="401">
        <f>B170+COUNTIF(B$2:$B170,B170)-1</f>
        <v>169</v>
      </c>
      <c r="D170" s="402" t="str">
        <f>Tables!AI170</f>
        <v>Paraguay</v>
      </c>
      <c r="E170" s="403">
        <f t="shared" si="264"/>
        <v>0</v>
      </c>
      <c r="F170" s="47">
        <f>SUMIFS('Portfolio Allocation'!C$10:C$109,'Portfolio Allocation'!$A$10:$A$109,'Graph Tables'!$D170)</f>
        <v>0</v>
      </c>
      <c r="G170" s="47">
        <f>SUMIFS('Portfolio Allocation'!D$10:D$109,'Portfolio Allocation'!$A$10:$A$109,'Graph Tables'!$D170)</f>
        <v>0</v>
      </c>
      <c r="H170" s="47">
        <f>SUMIFS('Portfolio Allocation'!E$10:E$109,'Portfolio Allocation'!$A$10:$A$109,'Graph Tables'!$D170)</f>
        <v>0</v>
      </c>
      <c r="I170" s="47">
        <f>SUMIFS('Portfolio Allocation'!F$10:F$109,'Portfolio Allocation'!$A$10:$A$109,'Graph Tables'!$D170)</f>
        <v>0</v>
      </c>
      <c r="J170" s="47">
        <f>SUMIFS('Portfolio Allocation'!G$10:G$109,'Portfolio Allocation'!$A$10:$A$109,'Graph Tables'!$D170)</f>
        <v>0</v>
      </c>
      <c r="K170" s="47">
        <f>SUMIFS('Portfolio Allocation'!H$10:H$109,'Portfolio Allocation'!$A$10:$A$109,'Graph Tables'!$D170)</f>
        <v>0</v>
      </c>
      <c r="L170" s="47">
        <f>SUMIFS('Portfolio Allocation'!I$10:I$109,'Portfolio Allocation'!$A$10:$A$109,'Graph Tables'!$D170)</f>
        <v>0</v>
      </c>
      <c r="M170" s="47">
        <f>SUMIFS('Portfolio Allocation'!J$10:J$109,'Portfolio Allocation'!$A$10:$A$109,'Graph Tables'!$D170)</f>
        <v>0</v>
      </c>
      <c r="N170" s="47">
        <f>SUMIFS('Portfolio Allocation'!K$10:K$109,'Portfolio Allocation'!$A$10:$A$109,'Graph Tables'!$D170)</f>
        <v>0</v>
      </c>
      <c r="O170" s="47">
        <f>SUMIFS('Portfolio Allocation'!L$10:L$109,'Portfolio Allocation'!$A$10:$A$109,'Graph Tables'!$D170)</f>
        <v>0</v>
      </c>
      <c r="P170" s="47">
        <f>SUMIFS('Portfolio Allocation'!M$10:M$109,'Portfolio Allocation'!$A$10:$A$109,'Graph Tables'!$D170)</f>
        <v>0</v>
      </c>
      <c r="Q170" s="47">
        <f>SUMIFS('Portfolio Allocation'!N$10:N$109,'Portfolio Allocation'!$A$10:$A$109,'Graph Tables'!$D170)</f>
        <v>0</v>
      </c>
      <c r="R170" s="47">
        <f>SUMIFS('Portfolio Allocation'!O$10:O$109,'Portfolio Allocation'!$A$10:$A$109,'Graph Tables'!$D170)</f>
        <v>0</v>
      </c>
      <c r="S170" s="47">
        <f>SUMIFS('Portfolio Allocation'!P$10:P$109,'Portfolio Allocation'!$A$10:$A$109,'Graph Tables'!$D170)</f>
        <v>0</v>
      </c>
      <c r="T170" s="47">
        <f>SUMIFS('Portfolio Allocation'!Q$10:Q$109,'Portfolio Allocation'!$A$10:$A$109,'Graph Tables'!$D170)</f>
        <v>0</v>
      </c>
      <c r="U170" s="47">
        <f>SUMIFS('Portfolio Allocation'!R$10:R$109,'Portfolio Allocation'!$A$10:$A$109,'Graph Tables'!$D170)</f>
        <v>0</v>
      </c>
      <c r="V170" s="47">
        <f>SUMIFS('Portfolio Allocation'!S$10:S$109,'Portfolio Allocation'!$A$10:$A$109,'Graph Tables'!$D170)</f>
        <v>0</v>
      </c>
      <c r="W170" s="47">
        <f>SUMIFS('Portfolio Allocation'!T$10:T$109,'Portfolio Allocation'!$A$10:$A$109,'Graph Tables'!$D170)</f>
        <v>0</v>
      </c>
      <c r="X170" s="47">
        <f>SUMIFS('Portfolio Allocation'!U$10:U$109,'Portfolio Allocation'!$A$10:$A$109,'Graph Tables'!$D170)</f>
        <v>0</v>
      </c>
      <c r="Y170" s="47">
        <f>SUMIFS('Portfolio Allocation'!V$10:V$109,'Portfolio Allocation'!$A$10:$A$109,'Graph Tables'!$D170)</f>
        <v>0</v>
      </c>
      <c r="Z170" s="47">
        <f>SUMIFS('Portfolio Allocation'!W$10:W$109,'Portfolio Allocation'!$A$10:$A$109,'Graph Tables'!$D170)</f>
        <v>0</v>
      </c>
      <c r="AA170" s="47">
        <f>SUMIFS('Portfolio Allocation'!X$10:X$109,'Portfolio Allocation'!$A$10:$A$109,'Graph Tables'!$D170)</f>
        <v>0</v>
      </c>
      <c r="AB170" s="47">
        <f>SUMIFS('Portfolio Allocation'!Y$10:Y$109,'Portfolio Allocation'!$A$10:$A$109,'Graph Tables'!$D170)</f>
        <v>0</v>
      </c>
      <c r="AC170" s="47">
        <f>SUMIFS('Portfolio Allocation'!Z$10:Z$109,'Portfolio Allocation'!$A$10:$A$109,'Graph Tables'!$D170)</f>
        <v>0</v>
      </c>
      <c r="AD170" s="47"/>
      <c r="AH170" s="47"/>
      <c r="AI170" s="269">
        <f t="shared" si="265"/>
        <v>1</v>
      </c>
      <c r="AJ170" s="269">
        <f>AI170+COUNTIF(AI$2:$AI170,AI170)-1</f>
        <v>169</v>
      </c>
      <c r="AK170" s="271" t="str">
        <f t="shared" si="213"/>
        <v>Paraguay</v>
      </c>
      <c r="AL170" s="71">
        <f t="shared" si="266"/>
        <v>0</v>
      </c>
      <c r="AM170" s="45">
        <f t="shared" si="214"/>
        <v>0</v>
      </c>
      <c r="AN170" s="45">
        <f t="shared" si="215"/>
        <v>0</v>
      </c>
      <c r="AO170" s="45">
        <f t="shared" si="216"/>
        <v>0</v>
      </c>
      <c r="AP170" s="45">
        <f t="shared" si="217"/>
        <v>0</v>
      </c>
      <c r="AQ170" s="45">
        <f t="shared" si="218"/>
        <v>0</v>
      </c>
      <c r="AR170" s="45">
        <f t="shared" si="219"/>
        <v>0</v>
      </c>
      <c r="AS170" s="45">
        <f t="shared" si="220"/>
        <v>0</v>
      </c>
      <c r="AT170" s="45">
        <f t="shared" si="221"/>
        <v>0</v>
      </c>
      <c r="AU170" s="45">
        <f t="shared" si="222"/>
        <v>0</v>
      </c>
      <c r="AV170" s="45">
        <f t="shared" si="223"/>
        <v>0</v>
      </c>
      <c r="AW170" s="45">
        <f t="shared" si="224"/>
        <v>0</v>
      </c>
      <c r="AX170" s="45">
        <f t="shared" si="225"/>
        <v>0</v>
      </c>
      <c r="AY170" s="45">
        <f t="shared" si="226"/>
        <v>0</v>
      </c>
      <c r="AZ170" s="45">
        <f t="shared" si="227"/>
        <v>0</v>
      </c>
      <c r="BA170" s="45">
        <f t="shared" si="228"/>
        <v>0</v>
      </c>
      <c r="BB170" s="45">
        <f t="shared" si="229"/>
        <v>0</v>
      </c>
      <c r="BC170" s="45">
        <f t="shared" si="230"/>
        <v>0</v>
      </c>
      <c r="BD170" s="45">
        <f t="shared" si="231"/>
        <v>0</v>
      </c>
      <c r="BE170" s="45">
        <f t="shared" si="232"/>
        <v>0</v>
      </c>
      <c r="BF170" s="45">
        <f t="shared" si="233"/>
        <v>0</v>
      </c>
      <c r="BG170" s="45">
        <f t="shared" si="234"/>
        <v>0</v>
      </c>
      <c r="BH170" s="45">
        <f t="shared" si="235"/>
        <v>0</v>
      </c>
      <c r="BI170" s="45">
        <f t="shared" si="236"/>
        <v>0</v>
      </c>
      <c r="BJ170" s="45">
        <f t="shared" si="237"/>
        <v>0</v>
      </c>
      <c r="BK170" s="45"/>
      <c r="CN170" s="274">
        <f t="shared" si="267"/>
        <v>0</v>
      </c>
      <c r="CO170" s="274">
        <v>169</v>
      </c>
      <c r="CP170" s="269">
        <f t="shared" si="268"/>
        <v>1</v>
      </c>
      <c r="CQ170" s="269">
        <f>CP170+COUNTIF($CP$2:CP170,CP170)-1</f>
        <v>169</v>
      </c>
      <c r="CR170" s="271" t="str">
        <f t="shared" si="238"/>
        <v>Paraguay</v>
      </c>
      <c r="CS170" s="71">
        <f t="shared" si="269"/>
        <v>0</v>
      </c>
      <c r="CT170" s="45">
        <f t="shared" si="239"/>
        <v>0</v>
      </c>
      <c r="CU170" s="45">
        <f t="shared" si="240"/>
        <v>0</v>
      </c>
      <c r="CV170" s="45">
        <f t="shared" si="241"/>
        <v>0</v>
      </c>
      <c r="CW170" s="45">
        <f t="shared" si="242"/>
        <v>0</v>
      </c>
      <c r="CX170" s="45">
        <f t="shared" si="243"/>
        <v>0</v>
      </c>
      <c r="CY170" s="45">
        <f t="shared" si="244"/>
        <v>0</v>
      </c>
      <c r="CZ170" s="45">
        <f t="shared" si="245"/>
        <v>0</v>
      </c>
      <c r="DA170" s="45">
        <f t="shared" si="246"/>
        <v>0</v>
      </c>
      <c r="DB170" s="45">
        <f t="shared" si="247"/>
        <v>0</v>
      </c>
      <c r="DC170" s="45">
        <f t="shared" si="248"/>
        <v>0</v>
      </c>
      <c r="DD170" s="45">
        <f t="shared" si="249"/>
        <v>0</v>
      </c>
      <c r="DE170" s="45">
        <f t="shared" si="250"/>
        <v>0</v>
      </c>
      <c r="DF170" s="45">
        <f t="shared" si="251"/>
        <v>0</v>
      </c>
      <c r="DG170" s="45">
        <f t="shared" si="252"/>
        <v>0</v>
      </c>
      <c r="DH170" s="45">
        <f t="shared" si="253"/>
        <v>0</v>
      </c>
      <c r="DI170" s="45">
        <f t="shared" si="254"/>
        <v>0</v>
      </c>
      <c r="DJ170" s="45">
        <f t="shared" si="255"/>
        <v>0</v>
      </c>
      <c r="DK170" s="45">
        <f t="shared" si="256"/>
        <v>0</v>
      </c>
      <c r="DL170" s="45">
        <f t="shared" si="257"/>
        <v>0</v>
      </c>
      <c r="DM170" s="45">
        <f t="shared" si="258"/>
        <v>0</v>
      </c>
      <c r="DN170" s="45">
        <f t="shared" si="259"/>
        <v>0</v>
      </c>
      <c r="DO170" s="45">
        <f t="shared" si="260"/>
        <v>0</v>
      </c>
      <c r="DP170" s="45">
        <f t="shared" si="261"/>
        <v>0</v>
      </c>
      <c r="DQ170" s="45">
        <f t="shared" si="262"/>
        <v>0</v>
      </c>
    </row>
    <row r="171" spans="1:121">
      <c r="A171" s="269">
        <v>170</v>
      </c>
      <c r="B171" s="400">
        <f t="shared" si="263"/>
        <v>1</v>
      </c>
      <c r="C171" s="401">
        <f>B171+COUNTIF(B$2:$B171,B171)-1</f>
        <v>170</v>
      </c>
      <c r="D171" s="402" t="str">
        <f>Tables!AI171</f>
        <v>Peru</v>
      </c>
      <c r="E171" s="403">
        <f t="shared" si="264"/>
        <v>0</v>
      </c>
      <c r="F171" s="47">
        <f>SUMIFS('Portfolio Allocation'!C$10:C$109,'Portfolio Allocation'!$A$10:$A$109,'Graph Tables'!$D171)</f>
        <v>0</v>
      </c>
      <c r="G171" s="47">
        <f>SUMIFS('Portfolio Allocation'!D$10:D$109,'Portfolio Allocation'!$A$10:$A$109,'Graph Tables'!$D171)</f>
        <v>0</v>
      </c>
      <c r="H171" s="47">
        <f>SUMIFS('Portfolio Allocation'!E$10:E$109,'Portfolio Allocation'!$A$10:$A$109,'Graph Tables'!$D171)</f>
        <v>0</v>
      </c>
      <c r="I171" s="47">
        <f>SUMIFS('Portfolio Allocation'!F$10:F$109,'Portfolio Allocation'!$A$10:$A$109,'Graph Tables'!$D171)</f>
        <v>0</v>
      </c>
      <c r="J171" s="47">
        <f>SUMIFS('Portfolio Allocation'!G$10:G$109,'Portfolio Allocation'!$A$10:$A$109,'Graph Tables'!$D171)</f>
        <v>0</v>
      </c>
      <c r="K171" s="47">
        <f>SUMIFS('Portfolio Allocation'!H$10:H$109,'Portfolio Allocation'!$A$10:$A$109,'Graph Tables'!$D171)</f>
        <v>0</v>
      </c>
      <c r="L171" s="47">
        <f>SUMIFS('Portfolio Allocation'!I$10:I$109,'Portfolio Allocation'!$A$10:$A$109,'Graph Tables'!$D171)</f>
        <v>0</v>
      </c>
      <c r="M171" s="47">
        <f>SUMIFS('Portfolio Allocation'!J$10:J$109,'Portfolio Allocation'!$A$10:$A$109,'Graph Tables'!$D171)</f>
        <v>0</v>
      </c>
      <c r="N171" s="47">
        <f>SUMIFS('Portfolio Allocation'!K$10:K$109,'Portfolio Allocation'!$A$10:$A$109,'Graph Tables'!$D171)</f>
        <v>0</v>
      </c>
      <c r="O171" s="47">
        <f>SUMIFS('Portfolio Allocation'!L$10:L$109,'Portfolio Allocation'!$A$10:$A$109,'Graph Tables'!$D171)</f>
        <v>0</v>
      </c>
      <c r="P171" s="47">
        <f>SUMIFS('Portfolio Allocation'!M$10:M$109,'Portfolio Allocation'!$A$10:$A$109,'Graph Tables'!$D171)</f>
        <v>0</v>
      </c>
      <c r="Q171" s="47">
        <f>SUMIFS('Portfolio Allocation'!N$10:N$109,'Portfolio Allocation'!$A$10:$A$109,'Graph Tables'!$D171)</f>
        <v>0</v>
      </c>
      <c r="R171" s="47">
        <f>SUMIFS('Portfolio Allocation'!O$10:O$109,'Portfolio Allocation'!$A$10:$A$109,'Graph Tables'!$D171)</f>
        <v>0</v>
      </c>
      <c r="S171" s="47">
        <f>SUMIFS('Portfolio Allocation'!P$10:P$109,'Portfolio Allocation'!$A$10:$A$109,'Graph Tables'!$D171)</f>
        <v>0</v>
      </c>
      <c r="T171" s="47">
        <f>SUMIFS('Portfolio Allocation'!Q$10:Q$109,'Portfolio Allocation'!$A$10:$A$109,'Graph Tables'!$D171)</f>
        <v>0</v>
      </c>
      <c r="U171" s="47">
        <f>SUMIFS('Portfolio Allocation'!R$10:R$109,'Portfolio Allocation'!$A$10:$A$109,'Graph Tables'!$D171)</f>
        <v>0</v>
      </c>
      <c r="V171" s="47">
        <f>SUMIFS('Portfolio Allocation'!S$10:S$109,'Portfolio Allocation'!$A$10:$A$109,'Graph Tables'!$D171)</f>
        <v>0</v>
      </c>
      <c r="W171" s="47">
        <f>SUMIFS('Portfolio Allocation'!T$10:T$109,'Portfolio Allocation'!$A$10:$A$109,'Graph Tables'!$D171)</f>
        <v>0</v>
      </c>
      <c r="X171" s="47">
        <f>SUMIFS('Portfolio Allocation'!U$10:U$109,'Portfolio Allocation'!$A$10:$A$109,'Graph Tables'!$D171)</f>
        <v>0</v>
      </c>
      <c r="Y171" s="47">
        <f>SUMIFS('Portfolio Allocation'!V$10:V$109,'Portfolio Allocation'!$A$10:$A$109,'Graph Tables'!$D171)</f>
        <v>0</v>
      </c>
      <c r="Z171" s="47">
        <f>SUMIFS('Portfolio Allocation'!W$10:W$109,'Portfolio Allocation'!$A$10:$A$109,'Graph Tables'!$D171)</f>
        <v>0</v>
      </c>
      <c r="AA171" s="47">
        <f>SUMIFS('Portfolio Allocation'!X$10:X$109,'Portfolio Allocation'!$A$10:$A$109,'Graph Tables'!$D171)</f>
        <v>0</v>
      </c>
      <c r="AB171" s="47">
        <f>SUMIFS('Portfolio Allocation'!Y$10:Y$109,'Portfolio Allocation'!$A$10:$A$109,'Graph Tables'!$D171)</f>
        <v>0</v>
      </c>
      <c r="AC171" s="47">
        <f>SUMIFS('Portfolio Allocation'!Z$10:Z$109,'Portfolio Allocation'!$A$10:$A$109,'Graph Tables'!$D171)</f>
        <v>0</v>
      </c>
      <c r="AD171" s="47"/>
      <c r="AH171" s="47"/>
      <c r="AI171" s="269">
        <f t="shared" si="265"/>
        <v>1</v>
      </c>
      <c r="AJ171" s="269">
        <f>AI171+COUNTIF(AI$2:$AI171,AI171)-1</f>
        <v>170</v>
      </c>
      <c r="AK171" s="271" t="str">
        <f t="shared" si="213"/>
        <v>Peru</v>
      </c>
      <c r="AL171" s="71">
        <f t="shared" si="266"/>
        <v>0</v>
      </c>
      <c r="AM171" s="45">
        <f t="shared" si="214"/>
        <v>0</v>
      </c>
      <c r="AN171" s="45">
        <f t="shared" si="215"/>
        <v>0</v>
      </c>
      <c r="AO171" s="45">
        <f t="shared" si="216"/>
        <v>0</v>
      </c>
      <c r="AP171" s="45">
        <f t="shared" si="217"/>
        <v>0</v>
      </c>
      <c r="AQ171" s="45">
        <f t="shared" si="218"/>
        <v>0</v>
      </c>
      <c r="AR171" s="45">
        <f t="shared" si="219"/>
        <v>0</v>
      </c>
      <c r="AS171" s="45">
        <f t="shared" si="220"/>
        <v>0</v>
      </c>
      <c r="AT171" s="45">
        <f t="shared" si="221"/>
        <v>0</v>
      </c>
      <c r="AU171" s="45">
        <f t="shared" si="222"/>
        <v>0</v>
      </c>
      <c r="AV171" s="45">
        <f t="shared" si="223"/>
        <v>0</v>
      </c>
      <c r="AW171" s="45">
        <f t="shared" si="224"/>
        <v>0</v>
      </c>
      <c r="AX171" s="45">
        <f t="shared" si="225"/>
        <v>0</v>
      </c>
      <c r="AY171" s="45">
        <f t="shared" si="226"/>
        <v>0</v>
      </c>
      <c r="AZ171" s="45">
        <f t="shared" si="227"/>
        <v>0</v>
      </c>
      <c r="BA171" s="45">
        <f t="shared" si="228"/>
        <v>0</v>
      </c>
      <c r="BB171" s="45">
        <f t="shared" si="229"/>
        <v>0</v>
      </c>
      <c r="BC171" s="45">
        <f t="shared" si="230"/>
        <v>0</v>
      </c>
      <c r="BD171" s="45">
        <f t="shared" si="231"/>
        <v>0</v>
      </c>
      <c r="BE171" s="45">
        <f t="shared" si="232"/>
        <v>0</v>
      </c>
      <c r="BF171" s="45">
        <f t="shared" si="233"/>
        <v>0</v>
      </c>
      <c r="BG171" s="45">
        <f t="shared" si="234"/>
        <v>0</v>
      </c>
      <c r="BH171" s="45">
        <f t="shared" si="235"/>
        <v>0</v>
      </c>
      <c r="BI171" s="45">
        <f t="shared" si="236"/>
        <v>0</v>
      </c>
      <c r="BJ171" s="45">
        <f t="shared" si="237"/>
        <v>0</v>
      </c>
      <c r="BK171" s="45"/>
      <c r="CN171" s="274">
        <f t="shared" si="267"/>
        <v>0</v>
      </c>
      <c r="CO171" s="274">
        <v>170</v>
      </c>
      <c r="CP171" s="269">
        <f t="shared" si="268"/>
        <v>1</v>
      </c>
      <c r="CQ171" s="269">
        <f>CP171+COUNTIF($CP$2:CP171,CP171)-1</f>
        <v>170</v>
      </c>
      <c r="CR171" s="271" t="str">
        <f t="shared" si="238"/>
        <v>Peru</v>
      </c>
      <c r="CS171" s="71">
        <f t="shared" si="269"/>
        <v>0</v>
      </c>
      <c r="CT171" s="45">
        <f t="shared" si="239"/>
        <v>0</v>
      </c>
      <c r="CU171" s="45">
        <f t="shared" si="240"/>
        <v>0</v>
      </c>
      <c r="CV171" s="45">
        <f t="shared" si="241"/>
        <v>0</v>
      </c>
      <c r="CW171" s="45">
        <f t="shared" si="242"/>
        <v>0</v>
      </c>
      <c r="CX171" s="45">
        <f t="shared" si="243"/>
        <v>0</v>
      </c>
      <c r="CY171" s="45">
        <f t="shared" si="244"/>
        <v>0</v>
      </c>
      <c r="CZ171" s="45">
        <f t="shared" si="245"/>
        <v>0</v>
      </c>
      <c r="DA171" s="45">
        <f t="shared" si="246"/>
        <v>0</v>
      </c>
      <c r="DB171" s="45">
        <f t="shared" si="247"/>
        <v>0</v>
      </c>
      <c r="DC171" s="45">
        <f t="shared" si="248"/>
        <v>0</v>
      </c>
      <c r="DD171" s="45">
        <f t="shared" si="249"/>
        <v>0</v>
      </c>
      <c r="DE171" s="45">
        <f t="shared" si="250"/>
        <v>0</v>
      </c>
      <c r="DF171" s="45">
        <f t="shared" si="251"/>
        <v>0</v>
      </c>
      <c r="DG171" s="45">
        <f t="shared" si="252"/>
        <v>0</v>
      </c>
      <c r="DH171" s="45">
        <f t="shared" si="253"/>
        <v>0</v>
      </c>
      <c r="DI171" s="45">
        <f t="shared" si="254"/>
        <v>0</v>
      </c>
      <c r="DJ171" s="45">
        <f t="shared" si="255"/>
        <v>0</v>
      </c>
      <c r="DK171" s="45">
        <f t="shared" si="256"/>
        <v>0</v>
      </c>
      <c r="DL171" s="45">
        <f t="shared" si="257"/>
        <v>0</v>
      </c>
      <c r="DM171" s="45">
        <f t="shared" si="258"/>
        <v>0</v>
      </c>
      <c r="DN171" s="45">
        <f t="shared" si="259"/>
        <v>0</v>
      </c>
      <c r="DO171" s="45">
        <f t="shared" si="260"/>
        <v>0</v>
      </c>
      <c r="DP171" s="45">
        <f t="shared" si="261"/>
        <v>0</v>
      </c>
      <c r="DQ171" s="45">
        <f t="shared" si="262"/>
        <v>0</v>
      </c>
    </row>
    <row r="172" spans="1:121">
      <c r="A172" s="269">
        <v>171</v>
      </c>
      <c r="B172" s="400">
        <f t="shared" si="263"/>
        <v>1</v>
      </c>
      <c r="C172" s="401">
        <f>B172+COUNTIF(B$2:$B172,B172)-1</f>
        <v>171</v>
      </c>
      <c r="D172" s="402" t="str">
        <f>Tables!AI172</f>
        <v>Philippines the</v>
      </c>
      <c r="E172" s="403">
        <f t="shared" si="264"/>
        <v>0</v>
      </c>
      <c r="F172" s="47">
        <f>SUMIFS('Portfolio Allocation'!C$10:C$109,'Portfolio Allocation'!$A$10:$A$109,'Graph Tables'!$D172)</f>
        <v>0</v>
      </c>
      <c r="G172" s="47">
        <f>SUMIFS('Portfolio Allocation'!D$10:D$109,'Portfolio Allocation'!$A$10:$A$109,'Graph Tables'!$D172)</f>
        <v>0</v>
      </c>
      <c r="H172" s="47">
        <f>SUMIFS('Portfolio Allocation'!E$10:E$109,'Portfolio Allocation'!$A$10:$A$109,'Graph Tables'!$D172)</f>
        <v>0</v>
      </c>
      <c r="I172" s="47">
        <f>SUMIFS('Portfolio Allocation'!F$10:F$109,'Portfolio Allocation'!$A$10:$A$109,'Graph Tables'!$D172)</f>
        <v>0</v>
      </c>
      <c r="J172" s="47">
        <f>SUMIFS('Portfolio Allocation'!G$10:G$109,'Portfolio Allocation'!$A$10:$A$109,'Graph Tables'!$D172)</f>
        <v>0</v>
      </c>
      <c r="K172" s="47">
        <f>SUMIFS('Portfolio Allocation'!H$10:H$109,'Portfolio Allocation'!$A$10:$A$109,'Graph Tables'!$D172)</f>
        <v>0</v>
      </c>
      <c r="L172" s="47">
        <f>SUMIFS('Portfolio Allocation'!I$10:I$109,'Portfolio Allocation'!$A$10:$A$109,'Graph Tables'!$D172)</f>
        <v>0</v>
      </c>
      <c r="M172" s="47">
        <f>SUMIFS('Portfolio Allocation'!J$10:J$109,'Portfolio Allocation'!$A$10:$A$109,'Graph Tables'!$D172)</f>
        <v>0</v>
      </c>
      <c r="N172" s="47">
        <f>SUMIFS('Portfolio Allocation'!K$10:K$109,'Portfolio Allocation'!$A$10:$A$109,'Graph Tables'!$D172)</f>
        <v>0</v>
      </c>
      <c r="O172" s="47">
        <f>SUMIFS('Portfolio Allocation'!L$10:L$109,'Portfolio Allocation'!$A$10:$A$109,'Graph Tables'!$D172)</f>
        <v>0</v>
      </c>
      <c r="P172" s="47">
        <f>SUMIFS('Portfolio Allocation'!M$10:M$109,'Portfolio Allocation'!$A$10:$A$109,'Graph Tables'!$D172)</f>
        <v>0</v>
      </c>
      <c r="Q172" s="47">
        <f>SUMIFS('Portfolio Allocation'!N$10:N$109,'Portfolio Allocation'!$A$10:$A$109,'Graph Tables'!$D172)</f>
        <v>0</v>
      </c>
      <c r="R172" s="47">
        <f>SUMIFS('Portfolio Allocation'!O$10:O$109,'Portfolio Allocation'!$A$10:$A$109,'Graph Tables'!$D172)</f>
        <v>0</v>
      </c>
      <c r="S172" s="47">
        <f>SUMIFS('Portfolio Allocation'!P$10:P$109,'Portfolio Allocation'!$A$10:$A$109,'Graph Tables'!$D172)</f>
        <v>0</v>
      </c>
      <c r="T172" s="47">
        <f>SUMIFS('Portfolio Allocation'!Q$10:Q$109,'Portfolio Allocation'!$A$10:$A$109,'Graph Tables'!$D172)</f>
        <v>0</v>
      </c>
      <c r="U172" s="47">
        <f>SUMIFS('Portfolio Allocation'!R$10:R$109,'Portfolio Allocation'!$A$10:$A$109,'Graph Tables'!$D172)</f>
        <v>0</v>
      </c>
      <c r="V172" s="47">
        <f>SUMIFS('Portfolio Allocation'!S$10:S$109,'Portfolio Allocation'!$A$10:$A$109,'Graph Tables'!$D172)</f>
        <v>0</v>
      </c>
      <c r="W172" s="47">
        <f>SUMIFS('Portfolio Allocation'!T$10:T$109,'Portfolio Allocation'!$A$10:$A$109,'Graph Tables'!$D172)</f>
        <v>0</v>
      </c>
      <c r="X172" s="47">
        <f>SUMIFS('Portfolio Allocation'!U$10:U$109,'Portfolio Allocation'!$A$10:$A$109,'Graph Tables'!$D172)</f>
        <v>0</v>
      </c>
      <c r="Y172" s="47">
        <f>SUMIFS('Portfolio Allocation'!V$10:V$109,'Portfolio Allocation'!$A$10:$A$109,'Graph Tables'!$D172)</f>
        <v>0</v>
      </c>
      <c r="Z172" s="47">
        <f>SUMIFS('Portfolio Allocation'!W$10:W$109,'Portfolio Allocation'!$A$10:$A$109,'Graph Tables'!$D172)</f>
        <v>0</v>
      </c>
      <c r="AA172" s="47">
        <f>SUMIFS('Portfolio Allocation'!X$10:X$109,'Portfolio Allocation'!$A$10:$A$109,'Graph Tables'!$D172)</f>
        <v>0</v>
      </c>
      <c r="AB172" s="47">
        <f>SUMIFS('Portfolio Allocation'!Y$10:Y$109,'Portfolio Allocation'!$A$10:$A$109,'Graph Tables'!$D172)</f>
        <v>0</v>
      </c>
      <c r="AC172" s="47">
        <f>SUMIFS('Portfolio Allocation'!Z$10:Z$109,'Portfolio Allocation'!$A$10:$A$109,'Graph Tables'!$D172)</f>
        <v>0</v>
      </c>
      <c r="AD172" s="47"/>
      <c r="AH172" s="47"/>
      <c r="AI172" s="269">
        <f t="shared" si="265"/>
        <v>1</v>
      </c>
      <c r="AJ172" s="269">
        <f>AI172+COUNTIF(AI$2:$AI172,AI172)-1</f>
        <v>171</v>
      </c>
      <c r="AK172" s="271" t="str">
        <f t="shared" si="213"/>
        <v>Philippines the</v>
      </c>
      <c r="AL172" s="71">
        <f t="shared" si="266"/>
        <v>0</v>
      </c>
      <c r="AM172" s="45">
        <f t="shared" si="214"/>
        <v>0</v>
      </c>
      <c r="AN172" s="45">
        <f t="shared" si="215"/>
        <v>0</v>
      </c>
      <c r="AO172" s="45">
        <f t="shared" si="216"/>
        <v>0</v>
      </c>
      <c r="AP172" s="45">
        <f t="shared" si="217"/>
        <v>0</v>
      </c>
      <c r="AQ172" s="45">
        <f t="shared" si="218"/>
        <v>0</v>
      </c>
      <c r="AR172" s="45">
        <f t="shared" si="219"/>
        <v>0</v>
      </c>
      <c r="AS172" s="45">
        <f t="shared" si="220"/>
        <v>0</v>
      </c>
      <c r="AT172" s="45">
        <f t="shared" si="221"/>
        <v>0</v>
      </c>
      <c r="AU172" s="45">
        <f t="shared" si="222"/>
        <v>0</v>
      </c>
      <c r="AV172" s="45">
        <f t="shared" si="223"/>
        <v>0</v>
      </c>
      <c r="AW172" s="45">
        <f t="shared" si="224"/>
        <v>0</v>
      </c>
      <c r="AX172" s="45">
        <f t="shared" si="225"/>
        <v>0</v>
      </c>
      <c r="AY172" s="45">
        <f t="shared" si="226"/>
        <v>0</v>
      </c>
      <c r="AZ172" s="45">
        <f t="shared" si="227"/>
        <v>0</v>
      </c>
      <c r="BA172" s="45">
        <f t="shared" si="228"/>
        <v>0</v>
      </c>
      <c r="BB172" s="45">
        <f t="shared" si="229"/>
        <v>0</v>
      </c>
      <c r="BC172" s="45">
        <f t="shared" si="230"/>
        <v>0</v>
      </c>
      <c r="BD172" s="45">
        <f t="shared" si="231"/>
        <v>0</v>
      </c>
      <c r="BE172" s="45">
        <f t="shared" si="232"/>
        <v>0</v>
      </c>
      <c r="BF172" s="45">
        <f t="shared" si="233"/>
        <v>0</v>
      </c>
      <c r="BG172" s="45">
        <f t="shared" si="234"/>
        <v>0</v>
      </c>
      <c r="BH172" s="45">
        <f t="shared" si="235"/>
        <v>0</v>
      </c>
      <c r="BI172" s="45">
        <f t="shared" si="236"/>
        <v>0</v>
      </c>
      <c r="BJ172" s="45">
        <f t="shared" si="237"/>
        <v>0</v>
      </c>
      <c r="BK172" s="45"/>
      <c r="CN172" s="274">
        <f t="shared" si="267"/>
        <v>0</v>
      </c>
      <c r="CO172" s="274">
        <v>171</v>
      </c>
      <c r="CP172" s="269">
        <f t="shared" si="268"/>
        <v>1</v>
      </c>
      <c r="CQ172" s="269">
        <f>CP172+COUNTIF($CP$2:CP172,CP172)-1</f>
        <v>171</v>
      </c>
      <c r="CR172" s="271" t="str">
        <f t="shared" si="238"/>
        <v>Philippines the</v>
      </c>
      <c r="CS172" s="71">
        <f t="shared" si="269"/>
        <v>0</v>
      </c>
      <c r="CT172" s="45">
        <f t="shared" si="239"/>
        <v>0</v>
      </c>
      <c r="CU172" s="45">
        <f t="shared" si="240"/>
        <v>0</v>
      </c>
      <c r="CV172" s="45">
        <f t="shared" si="241"/>
        <v>0</v>
      </c>
      <c r="CW172" s="45">
        <f t="shared" si="242"/>
        <v>0</v>
      </c>
      <c r="CX172" s="45">
        <f t="shared" si="243"/>
        <v>0</v>
      </c>
      <c r="CY172" s="45">
        <f t="shared" si="244"/>
        <v>0</v>
      </c>
      <c r="CZ172" s="45">
        <f t="shared" si="245"/>
        <v>0</v>
      </c>
      <c r="DA172" s="45">
        <f t="shared" si="246"/>
        <v>0</v>
      </c>
      <c r="DB172" s="45">
        <f t="shared" si="247"/>
        <v>0</v>
      </c>
      <c r="DC172" s="45">
        <f t="shared" si="248"/>
        <v>0</v>
      </c>
      <c r="DD172" s="45">
        <f t="shared" si="249"/>
        <v>0</v>
      </c>
      <c r="DE172" s="45">
        <f t="shared" si="250"/>
        <v>0</v>
      </c>
      <c r="DF172" s="45">
        <f t="shared" si="251"/>
        <v>0</v>
      </c>
      <c r="DG172" s="45">
        <f t="shared" si="252"/>
        <v>0</v>
      </c>
      <c r="DH172" s="45">
        <f t="shared" si="253"/>
        <v>0</v>
      </c>
      <c r="DI172" s="45">
        <f t="shared" si="254"/>
        <v>0</v>
      </c>
      <c r="DJ172" s="45">
        <f t="shared" si="255"/>
        <v>0</v>
      </c>
      <c r="DK172" s="45">
        <f t="shared" si="256"/>
        <v>0</v>
      </c>
      <c r="DL172" s="45">
        <f t="shared" si="257"/>
        <v>0</v>
      </c>
      <c r="DM172" s="45">
        <f t="shared" si="258"/>
        <v>0</v>
      </c>
      <c r="DN172" s="45">
        <f t="shared" si="259"/>
        <v>0</v>
      </c>
      <c r="DO172" s="45">
        <f t="shared" si="260"/>
        <v>0</v>
      </c>
      <c r="DP172" s="45">
        <f t="shared" si="261"/>
        <v>0</v>
      </c>
      <c r="DQ172" s="45">
        <f t="shared" si="262"/>
        <v>0</v>
      </c>
    </row>
    <row r="173" spans="1:121">
      <c r="A173" s="269">
        <v>172</v>
      </c>
      <c r="B173" s="400">
        <f t="shared" si="263"/>
        <v>1</v>
      </c>
      <c r="C173" s="401">
        <f>B173+COUNTIF(B$2:$B173,B173)-1</f>
        <v>172</v>
      </c>
      <c r="D173" s="402" t="str">
        <f>Tables!AI173</f>
        <v>Pitcairn Island</v>
      </c>
      <c r="E173" s="403">
        <f t="shared" si="264"/>
        <v>0</v>
      </c>
      <c r="F173" s="47">
        <f>SUMIFS('Portfolio Allocation'!C$10:C$109,'Portfolio Allocation'!$A$10:$A$109,'Graph Tables'!$D173)</f>
        <v>0</v>
      </c>
      <c r="G173" s="47">
        <f>SUMIFS('Portfolio Allocation'!D$10:D$109,'Portfolio Allocation'!$A$10:$A$109,'Graph Tables'!$D173)</f>
        <v>0</v>
      </c>
      <c r="H173" s="47">
        <f>SUMIFS('Portfolio Allocation'!E$10:E$109,'Portfolio Allocation'!$A$10:$A$109,'Graph Tables'!$D173)</f>
        <v>0</v>
      </c>
      <c r="I173" s="47">
        <f>SUMIFS('Portfolio Allocation'!F$10:F$109,'Portfolio Allocation'!$A$10:$A$109,'Graph Tables'!$D173)</f>
        <v>0</v>
      </c>
      <c r="J173" s="47">
        <f>SUMIFS('Portfolio Allocation'!G$10:G$109,'Portfolio Allocation'!$A$10:$A$109,'Graph Tables'!$D173)</f>
        <v>0</v>
      </c>
      <c r="K173" s="47">
        <f>SUMIFS('Portfolio Allocation'!H$10:H$109,'Portfolio Allocation'!$A$10:$A$109,'Graph Tables'!$D173)</f>
        <v>0</v>
      </c>
      <c r="L173" s="47">
        <f>SUMIFS('Portfolio Allocation'!I$10:I$109,'Portfolio Allocation'!$A$10:$A$109,'Graph Tables'!$D173)</f>
        <v>0</v>
      </c>
      <c r="M173" s="47">
        <f>SUMIFS('Portfolio Allocation'!J$10:J$109,'Portfolio Allocation'!$A$10:$A$109,'Graph Tables'!$D173)</f>
        <v>0</v>
      </c>
      <c r="N173" s="47">
        <f>SUMIFS('Portfolio Allocation'!K$10:K$109,'Portfolio Allocation'!$A$10:$A$109,'Graph Tables'!$D173)</f>
        <v>0</v>
      </c>
      <c r="O173" s="47">
        <f>SUMIFS('Portfolio Allocation'!L$10:L$109,'Portfolio Allocation'!$A$10:$A$109,'Graph Tables'!$D173)</f>
        <v>0</v>
      </c>
      <c r="P173" s="47">
        <f>SUMIFS('Portfolio Allocation'!M$10:M$109,'Portfolio Allocation'!$A$10:$A$109,'Graph Tables'!$D173)</f>
        <v>0</v>
      </c>
      <c r="Q173" s="47">
        <f>SUMIFS('Portfolio Allocation'!N$10:N$109,'Portfolio Allocation'!$A$10:$A$109,'Graph Tables'!$D173)</f>
        <v>0</v>
      </c>
      <c r="R173" s="47">
        <f>SUMIFS('Portfolio Allocation'!O$10:O$109,'Portfolio Allocation'!$A$10:$A$109,'Graph Tables'!$D173)</f>
        <v>0</v>
      </c>
      <c r="S173" s="47">
        <f>SUMIFS('Portfolio Allocation'!P$10:P$109,'Portfolio Allocation'!$A$10:$A$109,'Graph Tables'!$D173)</f>
        <v>0</v>
      </c>
      <c r="T173" s="47">
        <f>SUMIFS('Portfolio Allocation'!Q$10:Q$109,'Portfolio Allocation'!$A$10:$A$109,'Graph Tables'!$D173)</f>
        <v>0</v>
      </c>
      <c r="U173" s="47">
        <f>SUMIFS('Portfolio Allocation'!R$10:R$109,'Portfolio Allocation'!$A$10:$A$109,'Graph Tables'!$D173)</f>
        <v>0</v>
      </c>
      <c r="V173" s="47">
        <f>SUMIFS('Portfolio Allocation'!S$10:S$109,'Portfolio Allocation'!$A$10:$A$109,'Graph Tables'!$D173)</f>
        <v>0</v>
      </c>
      <c r="W173" s="47">
        <f>SUMIFS('Portfolio Allocation'!T$10:T$109,'Portfolio Allocation'!$A$10:$A$109,'Graph Tables'!$D173)</f>
        <v>0</v>
      </c>
      <c r="X173" s="47">
        <f>SUMIFS('Portfolio Allocation'!U$10:U$109,'Portfolio Allocation'!$A$10:$A$109,'Graph Tables'!$D173)</f>
        <v>0</v>
      </c>
      <c r="Y173" s="47">
        <f>SUMIFS('Portfolio Allocation'!V$10:V$109,'Portfolio Allocation'!$A$10:$A$109,'Graph Tables'!$D173)</f>
        <v>0</v>
      </c>
      <c r="Z173" s="47">
        <f>SUMIFS('Portfolio Allocation'!W$10:W$109,'Portfolio Allocation'!$A$10:$A$109,'Graph Tables'!$D173)</f>
        <v>0</v>
      </c>
      <c r="AA173" s="47">
        <f>SUMIFS('Portfolio Allocation'!X$10:X$109,'Portfolio Allocation'!$A$10:$A$109,'Graph Tables'!$D173)</f>
        <v>0</v>
      </c>
      <c r="AB173" s="47">
        <f>SUMIFS('Portfolio Allocation'!Y$10:Y$109,'Portfolio Allocation'!$A$10:$A$109,'Graph Tables'!$D173)</f>
        <v>0</v>
      </c>
      <c r="AC173" s="47">
        <f>SUMIFS('Portfolio Allocation'!Z$10:Z$109,'Portfolio Allocation'!$A$10:$A$109,'Graph Tables'!$D173)</f>
        <v>0</v>
      </c>
      <c r="AD173" s="47"/>
      <c r="AH173" s="47"/>
      <c r="AI173" s="269">
        <f t="shared" si="265"/>
        <v>1</v>
      </c>
      <c r="AJ173" s="269">
        <f>AI173+COUNTIF(AI$2:$AI173,AI173)-1</f>
        <v>172</v>
      </c>
      <c r="AK173" s="271" t="str">
        <f t="shared" si="213"/>
        <v>Pitcairn Island</v>
      </c>
      <c r="AL173" s="71">
        <f t="shared" si="266"/>
        <v>0</v>
      </c>
      <c r="AM173" s="45">
        <f t="shared" si="214"/>
        <v>0</v>
      </c>
      <c r="AN173" s="45">
        <f t="shared" si="215"/>
        <v>0</v>
      </c>
      <c r="AO173" s="45">
        <f t="shared" si="216"/>
        <v>0</v>
      </c>
      <c r="AP173" s="45">
        <f t="shared" si="217"/>
        <v>0</v>
      </c>
      <c r="AQ173" s="45">
        <f t="shared" si="218"/>
        <v>0</v>
      </c>
      <c r="AR173" s="45">
        <f t="shared" si="219"/>
        <v>0</v>
      </c>
      <c r="AS173" s="45">
        <f t="shared" si="220"/>
        <v>0</v>
      </c>
      <c r="AT173" s="45">
        <f t="shared" si="221"/>
        <v>0</v>
      </c>
      <c r="AU173" s="45">
        <f t="shared" si="222"/>
        <v>0</v>
      </c>
      <c r="AV173" s="45">
        <f t="shared" si="223"/>
        <v>0</v>
      </c>
      <c r="AW173" s="45">
        <f t="shared" si="224"/>
        <v>0</v>
      </c>
      <c r="AX173" s="45">
        <f t="shared" si="225"/>
        <v>0</v>
      </c>
      <c r="AY173" s="45">
        <f t="shared" si="226"/>
        <v>0</v>
      </c>
      <c r="AZ173" s="45">
        <f t="shared" si="227"/>
        <v>0</v>
      </c>
      <c r="BA173" s="45">
        <f t="shared" si="228"/>
        <v>0</v>
      </c>
      <c r="BB173" s="45">
        <f t="shared" si="229"/>
        <v>0</v>
      </c>
      <c r="BC173" s="45">
        <f t="shared" si="230"/>
        <v>0</v>
      </c>
      <c r="BD173" s="45">
        <f t="shared" si="231"/>
        <v>0</v>
      </c>
      <c r="BE173" s="45">
        <f t="shared" si="232"/>
        <v>0</v>
      </c>
      <c r="BF173" s="45">
        <f t="shared" si="233"/>
        <v>0</v>
      </c>
      <c r="BG173" s="45">
        <f t="shared" si="234"/>
        <v>0</v>
      </c>
      <c r="BH173" s="45">
        <f t="shared" si="235"/>
        <v>0</v>
      </c>
      <c r="BI173" s="45">
        <f t="shared" si="236"/>
        <v>0</v>
      </c>
      <c r="BJ173" s="45">
        <f t="shared" si="237"/>
        <v>0</v>
      </c>
      <c r="BK173" s="45"/>
      <c r="CN173" s="274">
        <f t="shared" si="267"/>
        <v>0</v>
      </c>
      <c r="CO173" s="274">
        <v>172</v>
      </c>
      <c r="CP173" s="269">
        <f t="shared" si="268"/>
        <v>1</v>
      </c>
      <c r="CQ173" s="269">
        <f>CP173+COUNTIF($CP$2:CP173,CP173)-1</f>
        <v>172</v>
      </c>
      <c r="CR173" s="271" t="str">
        <f t="shared" si="238"/>
        <v>Pitcairn Island</v>
      </c>
      <c r="CS173" s="71">
        <f t="shared" si="269"/>
        <v>0</v>
      </c>
      <c r="CT173" s="45">
        <f t="shared" si="239"/>
        <v>0</v>
      </c>
      <c r="CU173" s="45">
        <f t="shared" si="240"/>
        <v>0</v>
      </c>
      <c r="CV173" s="45">
        <f t="shared" si="241"/>
        <v>0</v>
      </c>
      <c r="CW173" s="45">
        <f t="shared" si="242"/>
        <v>0</v>
      </c>
      <c r="CX173" s="45">
        <f t="shared" si="243"/>
        <v>0</v>
      </c>
      <c r="CY173" s="45">
        <f t="shared" si="244"/>
        <v>0</v>
      </c>
      <c r="CZ173" s="45">
        <f t="shared" si="245"/>
        <v>0</v>
      </c>
      <c r="DA173" s="45">
        <f t="shared" si="246"/>
        <v>0</v>
      </c>
      <c r="DB173" s="45">
        <f t="shared" si="247"/>
        <v>0</v>
      </c>
      <c r="DC173" s="45">
        <f t="shared" si="248"/>
        <v>0</v>
      </c>
      <c r="DD173" s="45">
        <f t="shared" si="249"/>
        <v>0</v>
      </c>
      <c r="DE173" s="45">
        <f t="shared" si="250"/>
        <v>0</v>
      </c>
      <c r="DF173" s="45">
        <f t="shared" si="251"/>
        <v>0</v>
      </c>
      <c r="DG173" s="45">
        <f t="shared" si="252"/>
        <v>0</v>
      </c>
      <c r="DH173" s="45">
        <f t="shared" si="253"/>
        <v>0</v>
      </c>
      <c r="DI173" s="45">
        <f t="shared" si="254"/>
        <v>0</v>
      </c>
      <c r="DJ173" s="45">
        <f t="shared" si="255"/>
        <v>0</v>
      </c>
      <c r="DK173" s="45">
        <f t="shared" si="256"/>
        <v>0</v>
      </c>
      <c r="DL173" s="45">
        <f t="shared" si="257"/>
        <v>0</v>
      </c>
      <c r="DM173" s="45">
        <f t="shared" si="258"/>
        <v>0</v>
      </c>
      <c r="DN173" s="45">
        <f t="shared" si="259"/>
        <v>0</v>
      </c>
      <c r="DO173" s="45">
        <f t="shared" si="260"/>
        <v>0</v>
      </c>
      <c r="DP173" s="45">
        <f t="shared" si="261"/>
        <v>0</v>
      </c>
      <c r="DQ173" s="45">
        <f t="shared" si="262"/>
        <v>0</v>
      </c>
    </row>
    <row r="174" spans="1:121">
      <c r="A174" s="269">
        <v>173</v>
      </c>
      <c r="B174" s="400">
        <f t="shared" si="263"/>
        <v>1</v>
      </c>
      <c r="C174" s="401">
        <f>B174+COUNTIF(B$2:$B174,B174)-1</f>
        <v>173</v>
      </c>
      <c r="D174" s="402" t="str">
        <f>Tables!AI174</f>
        <v>Poland</v>
      </c>
      <c r="E174" s="403">
        <f t="shared" si="264"/>
        <v>0</v>
      </c>
      <c r="F174" s="47">
        <f>SUMIFS('Portfolio Allocation'!C$10:C$109,'Portfolio Allocation'!$A$10:$A$109,'Graph Tables'!$D174)</f>
        <v>0</v>
      </c>
      <c r="G174" s="47">
        <f>SUMIFS('Portfolio Allocation'!D$10:D$109,'Portfolio Allocation'!$A$10:$A$109,'Graph Tables'!$D174)</f>
        <v>0</v>
      </c>
      <c r="H174" s="47">
        <f>SUMIFS('Portfolio Allocation'!E$10:E$109,'Portfolio Allocation'!$A$10:$A$109,'Graph Tables'!$D174)</f>
        <v>0</v>
      </c>
      <c r="I174" s="47">
        <f>SUMIFS('Portfolio Allocation'!F$10:F$109,'Portfolio Allocation'!$A$10:$A$109,'Graph Tables'!$D174)</f>
        <v>0</v>
      </c>
      <c r="J174" s="47">
        <f>SUMIFS('Portfolio Allocation'!G$10:G$109,'Portfolio Allocation'!$A$10:$A$109,'Graph Tables'!$D174)</f>
        <v>0</v>
      </c>
      <c r="K174" s="47">
        <f>SUMIFS('Portfolio Allocation'!H$10:H$109,'Portfolio Allocation'!$A$10:$A$109,'Graph Tables'!$D174)</f>
        <v>0</v>
      </c>
      <c r="L174" s="47">
        <f>SUMIFS('Portfolio Allocation'!I$10:I$109,'Portfolio Allocation'!$A$10:$A$109,'Graph Tables'!$D174)</f>
        <v>0</v>
      </c>
      <c r="M174" s="47">
        <f>SUMIFS('Portfolio Allocation'!J$10:J$109,'Portfolio Allocation'!$A$10:$A$109,'Graph Tables'!$D174)</f>
        <v>0</v>
      </c>
      <c r="N174" s="47">
        <f>SUMIFS('Portfolio Allocation'!K$10:K$109,'Portfolio Allocation'!$A$10:$A$109,'Graph Tables'!$D174)</f>
        <v>0</v>
      </c>
      <c r="O174" s="47">
        <f>SUMIFS('Portfolio Allocation'!L$10:L$109,'Portfolio Allocation'!$A$10:$A$109,'Graph Tables'!$D174)</f>
        <v>0</v>
      </c>
      <c r="P174" s="47">
        <f>SUMIFS('Portfolio Allocation'!M$10:M$109,'Portfolio Allocation'!$A$10:$A$109,'Graph Tables'!$D174)</f>
        <v>0</v>
      </c>
      <c r="Q174" s="47">
        <f>SUMIFS('Portfolio Allocation'!N$10:N$109,'Portfolio Allocation'!$A$10:$A$109,'Graph Tables'!$D174)</f>
        <v>0</v>
      </c>
      <c r="R174" s="47">
        <f>SUMIFS('Portfolio Allocation'!O$10:O$109,'Portfolio Allocation'!$A$10:$A$109,'Graph Tables'!$D174)</f>
        <v>0</v>
      </c>
      <c r="S174" s="47">
        <f>SUMIFS('Portfolio Allocation'!P$10:P$109,'Portfolio Allocation'!$A$10:$A$109,'Graph Tables'!$D174)</f>
        <v>0</v>
      </c>
      <c r="T174" s="47">
        <f>SUMIFS('Portfolio Allocation'!Q$10:Q$109,'Portfolio Allocation'!$A$10:$A$109,'Graph Tables'!$D174)</f>
        <v>0</v>
      </c>
      <c r="U174" s="47">
        <f>SUMIFS('Portfolio Allocation'!R$10:R$109,'Portfolio Allocation'!$A$10:$A$109,'Graph Tables'!$D174)</f>
        <v>0</v>
      </c>
      <c r="V174" s="47">
        <f>SUMIFS('Portfolio Allocation'!S$10:S$109,'Portfolio Allocation'!$A$10:$A$109,'Graph Tables'!$D174)</f>
        <v>0</v>
      </c>
      <c r="W174" s="47">
        <f>SUMIFS('Portfolio Allocation'!T$10:T$109,'Portfolio Allocation'!$A$10:$A$109,'Graph Tables'!$D174)</f>
        <v>0</v>
      </c>
      <c r="X174" s="47">
        <f>SUMIFS('Portfolio Allocation'!U$10:U$109,'Portfolio Allocation'!$A$10:$A$109,'Graph Tables'!$D174)</f>
        <v>0</v>
      </c>
      <c r="Y174" s="47">
        <f>SUMIFS('Portfolio Allocation'!V$10:V$109,'Portfolio Allocation'!$A$10:$A$109,'Graph Tables'!$D174)</f>
        <v>0</v>
      </c>
      <c r="Z174" s="47">
        <f>SUMIFS('Portfolio Allocation'!W$10:W$109,'Portfolio Allocation'!$A$10:$A$109,'Graph Tables'!$D174)</f>
        <v>0</v>
      </c>
      <c r="AA174" s="47">
        <f>SUMIFS('Portfolio Allocation'!X$10:X$109,'Portfolio Allocation'!$A$10:$A$109,'Graph Tables'!$D174)</f>
        <v>0</v>
      </c>
      <c r="AB174" s="47">
        <f>SUMIFS('Portfolio Allocation'!Y$10:Y$109,'Portfolio Allocation'!$A$10:$A$109,'Graph Tables'!$D174)</f>
        <v>0</v>
      </c>
      <c r="AC174" s="47">
        <f>SUMIFS('Portfolio Allocation'!Z$10:Z$109,'Portfolio Allocation'!$A$10:$A$109,'Graph Tables'!$D174)</f>
        <v>0</v>
      </c>
      <c r="AD174" s="47"/>
      <c r="AH174" s="47"/>
      <c r="AI174" s="269">
        <f t="shared" si="265"/>
        <v>1</v>
      </c>
      <c r="AJ174" s="269">
        <f>AI174+COUNTIF(AI$2:$AI174,AI174)-1</f>
        <v>173</v>
      </c>
      <c r="AK174" s="271" t="str">
        <f t="shared" si="213"/>
        <v>Poland</v>
      </c>
      <c r="AL174" s="71">
        <f t="shared" si="266"/>
        <v>0</v>
      </c>
      <c r="AM174" s="45">
        <f t="shared" si="214"/>
        <v>0</v>
      </c>
      <c r="AN174" s="45">
        <f t="shared" si="215"/>
        <v>0</v>
      </c>
      <c r="AO174" s="45">
        <f t="shared" si="216"/>
        <v>0</v>
      </c>
      <c r="AP174" s="45">
        <f t="shared" si="217"/>
        <v>0</v>
      </c>
      <c r="AQ174" s="45">
        <f t="shared" si="218"/>
        <v>0</v>
      </c>
      <c r="AR174" s="45">
        <f t="shared" si="219"/>
        <v>0</v>
      </c>
      <c r="AS174" s="45">
        <f t="shared" si="220"/>
        <v>0</v>
      </c>
      <c r="AT174" s="45">
        <f t="shared" si="221"/>
        <v>0</v>
      </c>
      <c r="AU174" s="45">
        <f t="shared" si="222"/>
        <v>0</v>
      </c>
      <c r="AV174" s="45">
        <f t="shared" si="223"/>
        <v>0</v>
      </c>
      <c r="AW174" s="45">
        <f t="shared" si="224"/>
        <v>0</v>
      </c>
      <c r="AX174" s="45">
        <f t="shared" si="225"/>
        <v>0</v>
      </c>
      <c r="AY174" s="45">
        <f t="shared" si="226"/>
        <v>0</v>
      </c>
      <c r="AZ174" s="45">
        <f t="shared" si="227"/>
        <v>0</v>
      </c>
      <c r="BA174" s="45">
        <f t="shared" si="228"/>
        <v>0</v>
      </c>
      <c r="BB174" s="45">
        <f t="shared" si="229"/>
        <v>0</v>
      </c>
      <c r="BC174" s="45">
        <f t="shared" si="230"/>
        <v>0</v>
      </c>
      <c r="BD174" s="45">
        <f t="shared" si="231"/>
        <v>0</v>
      </c>
      <c r="BE174" s="45">
        <f t="shared" si="232"/>
        <v>0</v>
      </c>
      <c r="BF174" s="45">
        <f t="shared" si="233"/>
        <v>0</v>
      </c>
      <c r="BG174" s="45">
        <f t="shared" si="234"/>
        <v>0</v>
      </c>
      <c r="BH174" s="45">
        <f t="shared" si="235"/>
        <v>0</v>
      </c>
      <c r="BI174" s="45">
        <f t="shared" si="236"/>
        <v>0</v>
      </c>
      <c r="BJ174" s="45">
        <f t="shared" si="237"/>
        <v>0</v>
      </c>
      <c r="BK174" s="45"/>
      <c r="CN174" s="274">
        <f t="shared" si="267"/>
        <v>0</v>
      </c>
      <c r="CO174" s="274">
        <v>173</v>
      </c>
      <c r="CP174" s="269">
        <f t="shared" si="268"/>
        <v>1</v>
      </c>
      <c r="CQ174" s="269">
        <f>CP174+COUNTIF($CP$2:CP174,CP174)-1</f>
        <v>173</v>
      </c>
      <c r="CR174" s="271" t="str">
        <f t="shared" si="238"/>
        <v>Poland</v>
      </c>
      <c r="CS174" s="71">
        <f t="shared" si="269"/>
        <v>0</v>
      </c>
      <c r="CT174" s="45">
        <f t="shared" si="239"/>
        <v>0</v>
      </c>
      <c r="CU174" s="45">
        <f t="shared" si="240"/>
        <v>0</v>
      </c>
      <c r="CV174" s="45">
        <f t="shared" si="241"/>
        <v>0</v>
      </c>
      <c r="CW174" s="45">
        <f t="shared" si="242"/>
        <v>0</v>
      </c>
      <c r="CX174" s="45">
        <f t="shared" si="243"/>
        <v>0</v>
      </c>
      <c r="CY174" s="45">
        <f t="shared" si="244"/>
        <v>0</v>
      </c>
      <c r="CZ174" s="45">
        <f t="shared" si="245"/>
        <v>0</v>
      </c>
      <c r="DA174" s="45">
        <f t="shared" si="246"/>
        <v>0</v>
      </c>
      <c r="DB174" s="45">
        <f t="shared" si="247"/>
        <v>0</v>
      </c>
      <c r="DC174" s="45">
        <f t="shared" si="248"/>
        <v>0</v>
      </c>
      <c r="DD174" s="45">
        <f t="shared" si="249"/>
        <v>0</v>
      </c>
      <c r="DE174" s="45">
        <f t="shared" si="250"/>
        <v>0</v>
      </c>
      <c r="DF174" s="45">
        <f t="shared" si="251"/>
        <v>0</v>
      </c>
      <c r="DG174" s="45">
        <f t="shared" si="252"/>
        <v>0</v>
      </c>
      <c r="DH174" s="45">
        <f t="shared" si="253"/>
        <v>0</v>
      </c>
      <c r="DI174" s="45">
        <f t="shared" si="254"/>
        <v>0</v>
      </c>
      <c r="DJ174" s="45">
        <f t="shared" si="255"/>
        <v>0</v>
      </c>
      <c r="DK174" s="45">
        <f t="shared" si="256"/>
        <v>0</v>
      </c>
      <c r="DL174" s="45">
        <f t="shared" si="257"/>
        <v>0</v>
      </c>
      <c r="DM174" s="45">
        <f t="shared" si="258"/>
        <v>0</v>
      </c>
      <c r="DN174" s="45">
        <f t="shared" si="259"/>
        <v>0</v>
      </c>
      <c r="DO174" s="45">
        <f t="shared" si="260"/>
        <v>0</v>
      </c>
      <c r="DP174" s="45">
        <f t="shared" si="261"/>
        <v>0</v>
      </c>
      <c r="DQ174" s="45">
        <f t="shared" si="262"/>
        <v>0</v>
      </c>
    </row>
    <row r="175" spans="1:121">
      <c r="A175" s="269">
        <v>174</v>
      </c>
      <c r="B175" s="400">
        <f t="shared" si="263"/>
        <v>1</v>
      </c>
      <c r="C175" s="401">
        <f>B175+COUNTIF(B$2:$B175,B175)-1</f>
        <v>174</v>
      </c>
      <c r="D175" s="402" t="str">
        <f>Tables!AI175</f>
        <v>Portugal</v>
      </c>
      <c r="E175" s="403">
        <f t="shared" si="264"/>
        <v>0</v>
      </c>
      <c r="F175" s="47">
        <f>SUMIFS('Portfolio Allocation'!C$10:C$109,'Portfolio Allocation'!$A$10:$A$109,'Graph Tables'!$D175)</f>
        <v>0</v>
      </c>
      <c r="G175" s="47">
        <f>SUMIFS('Portfolio Allocation'!D$10:D$109,'Portfolio Allocation'!$A$10:$A$109,'Graph Tables'!$D175)</f>
        <v>0</v>
      </c>
      <c r="H175" s="47">
        <f>SUMIFS('Portfolio Allocation'!E$10:E$109,'Portfolio Allocation'!$A$10:$A$109,'Graph Tables'!$D175)</f>
        <v>0</v>
      </c>
      <c r="I175" s="47">
        <f>SUMIFS('Portfolio Allocation'!F$10:F$109,'Portfolio Allocation'!$A$10:$A$109,'Graph Tables'!$D175)</f>
        <v>0</v>
      </c>
      <c r="J175" s="47">
        <f>SUMIFS('Portfolio Allocation'!G$10:G$109,'Portfolio Allocation'!$A$10:$A$109,'Graph Tables'!$D175)</f>
        <v>0</v>
      </c>
      <c r="K175" s="47">
        <f>SUMIFS('Portfolio Allocation'!H$10:H$109,'Portfolio Allocation'!$A$10:$A$109,'Graph Tables'!$D175)</f>
        <v>0</v>
      </c>
      <c r="L175" s="47">
        <f>SUMIFS('Portfolio Allocation'!I$10:I$109,'Portfolio Allocation'!$A$10:$A$109,'Graph Tables'!$D175)</f>
        <v>0</v>
      </c>
      <c r="M175" s="47">
        <f>SUMIFS('Portfolio Allocation'!J$10:J$109,'Portfolio Allocation'!$A$10:$A$109,'Graph Tables'!$D175)</f>
        <v>0</v>
      </c>
      <c r="N175" s="47">
        <f>SUMIFS('Portfolio Allocation'!K$10:K$109,'Portfolio Allocation'!$A$10:$A$109,'Graph Tables'!$D175)</f>
        <v>0</v>
      </c>
      <c r="O175" s="47">
        <f>SUMIFS('Portfolio Allocation'!L$10:L$109,'Portfolio Allocation'!$A$10:$A$109,'Graph Tables'!$D175)</f>
        <v>0</v>
      </c>
      <c r="P175" s="47">
        <f>SUMIFS('Portfolio Allocation'!M$10:M$109,'Portfolio Allocation'!$A$10:$A$109,'Graph Tables'!$D175)</f>
        <v>0</v>
      </c>
      <c r="Q175" s="47">
        <f>SUMIFS('Portfolio Allocation'!N$10:N$109,'Portfolio Allocation'!$A$10:$A$109,'Graph Tables'!$D175)</f>
        <v>0</v>
      </c>
      <c r="R175" s="47">
        <f>SUMIFS('Portfolio Allocation'!O$10:O$109,'Portfolio Allocation'!$A$10:$A$109,'Graph Tables'!$D175)</f>
        <v>0</v>
      </c>
      <c r="S175" s="47">
        <f>SUMIFS('Portfolio Allocation'!P$10:P$109,'Portfolio Allocation'!$A$10:$A$109,'Graph Tables'!$D175)</f>
        <v>0</v>
      </c>
      <c r="T175" s="47">
        <f>SUMIFS('Portfolio Allocation'!Q$10:Q$109,'Portfolio Allocation'!$A$10:$A$109,'Graph Tables'!$D175)</f>
        <v>0</v>
      </c>
      <c r="U175" s="47">
        <f>SUMIFS('Portfolio Allocation'!R$10:R$109,'Portfolio Allocation'!$A$10:$A$109,'Graph Tables'!$D175)</f>
        <v>0</v>
      </c>
      <c r="V175" s="47">
        <f>SUMIFS('Portfolio Allocation'!S$10:S$109,'Portfolio Allocation'!$A$10:$A$109,'Graph Tables'!$D175)</f>
        <v>0</v>
      </c>
      <c r="W175" s="47">
        <f>SUMIFS('Portfolio Allocation'!T$10:T$109,'Portfolio Allocation'!$A$10:$A$109,'Graph Tables'!$D175)</f>
        <v>0</v>
      </c>
      <c r="X175" s="47">
        <f>SUMIFS('Portfolio Allocation'!U$10:U$109,'Portfolio Allocation'!$A$10:$A$109,'Graph Tables'!$D175)</f>
        <v>0</v>
      </c>
      <c r="Y175" s="47">
        <f>SUMIFS('Portfolio Allocation'!V$10:V$109,'Portfolio Allocation'!$A$10:$A$109,'Graph Tables'!$D175)</f>
        <v>0</v>
      </c>
      <c r="Z175" s="47">
        <f>SUMIFS('Portfolio Allocation'!W$10:W$109,'Portfolio Allocation'!$A$10:$A$109,'Graph Tables'!$D175)</f>
        <v>0</v>
      </c>
      <c r="AA175" s="47">
        <f>SUMIFS('Portfolio Allocation'!X$10:X$109,'Portfolio Allocation'!$A$10:$A$109,'Graph Tables'!$D175)</f>
        <v>0</v>
      </c>
      <c r="AB175" s="47">
        <f>SUMIFS('Portfolio Allocation'!Y$10:Y$109,'Portfolio Allocation'!$A$10:$A$109,'Graph Tables'!$D175)</f>
        <v>0</v>
      </c>
      <c r="AC175" s="47">
        <f>SUMIFS('Portfolio Allocation'!Z$10:Z$109,'Portfolio Allocation'!$A$10:$A$109,'Graph Tables'!$D175)</f>
        <v>0</v>
      </c>
      <c r="AD175" s="47"/>
      <c r="AH175" s="47"/>
      <c r="AI175" s="269">
        <f t="shared" si="265"/>
        <v>1</v>
      </c>
      <c r="AJ175" s="269">
        <f>AI175+COUNTIF(AI$2:$AI175,AI175)-1</f>
        <v>174</v>
      </c>
      <c r="AK175" s="271" t="str">
        <f t="shared" si="213"/>
        <v>Portugal</v>
      </c>
      <c r="AL175" s="71">
        <f t="shared" si="266"/>
        <v>0</v>
      </c>
      <c r="AM175" s="45">
        <f t="shared" si="214"/>
        <v>0</v>
      </c>
      <c r="AN175" s="45">
        <f t="shared" si="215"/>
        <v>0</v>
      </c>
      <c r="AO175" s="45">
        <f t="shared" si="216"/>
        <v>0</v>
      </c>
      <c r="AP175" s="45">
        <f t="shared" si="217"/>
        <v>0</v>
      </c>
      <c r="AQ175" s="45">
        <f t="shared" si="218"/>
        <v>0</v>
      </c>
      <c r="AR175" s="45">
        <f t="shared" si="219"/>
        <v>0</v>
      </c>
      <c r="AS175" s="45">
        <f t="shared" si="220"/>
        <v>0</v>
      </c>
      <c r="AT175" s="45">
        <f t="shared" si="221"/>
        <v>0</v>
      </c>
      <c r="AU175" s="45">
        <f t="shared" si="222"/>
        <v>0</v>
      </c>
      <c r="AV175" s="45">
        <f t="shared" si="223"/>
        <v>0</v>
      </c>
      <c r="AW175" s="45">
        <f t="shared" si="224"/>
        <v>0</v>
      </c>
      <c r="AX175" s="45">
        <f t="shared" si="225"/>
        <v>0</v>
      </c>
      <c r="AY175" s="45">
        <f t="shared" si="226"/>
        <v>0</v>
      </c>
      <c r="AZ175" s="45">
        <f t="shared" si="227"/>
        <v>0</v>
      </c>
      <c r="BA175" s="45">
        <f t="shared" si="228"/>
        <v>0</v>
      </c>
      <c r="BB175" s="45">
        <f t="shared" si="229"/>
        <v>0</v>
      </c>
      <c r="BC175" s="45">
        <f t="shared" si="230"/>
        <v>0</v>
      </c>
      <c r="BD175" s="45">
        <f t="shared" si="231"/>
        <v>0</v>
      </c>
      <c r="BE175" s="45">
        <f t="shared" si="232"/>
        <v>0</v>
      </c>
      <c r="BF175" s="45">
        <f t="shared" si="233"/>
        <v>0</v>
      </c>
      <c r="BG175" s="45">
        <f t="shared" si="234"/>
        <v>0</v>
      </c>
      <c r="BH175" s="45">
        <f t="shared" si="235"/>
        <v>0</v>
      </c>
      <c r="BI175" s="45">
        <f t="shared" si="236"/>
        <v>0</v>
      </c>
      <c r="BJ175" s="45">
        <f t="shared" si="237"/>
        <v>0</v>
      </c>
      <c r="BK175" s="45"/>
      <c r="CN175" s="274">
        <f t="shared" si="267"/>
        <v>0</v>
      </c>
      <c r="CO175" s="274">
        <v>174</v>
      </c>
      <c r="CP175" s="269">
        <f t="shared" si="268"/>
        <v>1</v>
      </c>
      <c r="CQ175" s="269">
        <f>CP175+COUNTIF($CP$2:CP175,CP175)-1</f>
        <v>174</v>
      </c>
      <c r="CR175" s="271" t="str">
        <f t="shared" si="238"/>
        <v>Portugal</v>
      </c>
      <c r="CS175" s="71">
        <f t="shared" si="269"/>
        <v>0</v>
      </c>
      <c r="CT175" s="45">
        <f t="shared" si="239"/>
        <v>0</v>
      </c>
      <c r="CU175" s="45">
        <f t="shared" si="240"/>
        <v>0</v>
      </c>
      <c r="CV175" s="45">
        <f t="shared" si="241"/>
        <v>0</v>
      </c>
      <c r="CW175" s="45">
        <f t="shared" si="242"/>
        <v>0</v>
      </c>
      <c r="CX175" s="45">
        <f t="shared" si="243"/>
        <v>0</v>
      </c>
      <c r="CY175" s="45">
        <f t="shared" si="244"/>
        <v>0</v>
      </c>
      <c r="CZ175" s="45">
        <f t="shared" si="245"/>
        <v>0</v>
      </c>
      <c r="DA175" s="45">
        <f t="shared" si="246"/>
        <v>0</v>
      </c>
      <c r="DB175" s="45">
        <f t="shared" si="247"/>
        <v>0</v>
      </c>
      <c r="DC175" s="45">
        <f t="shared" si="248"/>
        <v>0</v>
      </c>
      <c r="DD175" s="45">
        <f t="shared" si="249"/>
        <v>0</v>
      </c>
      <c r="DE175" s="45">
        <f t="shared" si="250"/>
        <v>0</v>
      </c>
      <c r="DF175" s="45">
        <f t="shared" si="251"/>
        <v>0</v>
      </c>
      <c r="DG175" s="45">
        <f t="shared" si="252"/>
        <v>0</v>
      </c>
      <c r="DH175" s="45">
        <f t="shared" si="253"/>
        <v>0</v>
      </c>
      <c r="DI175" s="45">
        <f t="shared" si="254"/>
        <v>0</v>
      </c>
      <c r="DJ175" s="45">
        <f t="shared" si="255"/>
        <v>0</v>
      </c>
      <c r="DK175" s="45">
        <f t="shared" si="256"/>
        <v>0</v>
      </c>
      <c r="DL175" s="45">
        <f t="shared" si="257"/>
        <v>0</v>
      </c>
      <c r="DM175" s="45">
        <f t="shared" si="258"/>
        <v>0</v>
      </c>
      <c r="DN175" s="45">
        <f t="shared" si="259"/>
        <v>0</v>
      </c>
      <c r="DO175" s="45">
        <f t="shared" si="260"/>
        <v>0</v>
      </c>
      <c r="DP175" s="45">
        <f t="shared" si="261"/>
        <v>0</v>
      </c>
      <c r="DQ175" s="45">
        <f t="shared" si="262"/>
        <v>0</v>
      </c>
    </row>
    <row r="176" spans="1:121">
      <c r="A176" s="269">
        <v>175</v>
      </c>
      <c r="B176" s="400">
        <f t="shared" si="263"/>
        <v>1</v>
      </c>
      <c r="C176" s="401">
        <f>B176+COUNTIF(B$2:$B176,B176)-1</f>
        <v>175</v>
      </c>
      <c r="D176" s="402" t="str">
        <f>Tables!AI176</f>
        <v>Puerto Rico</v>
      </c>
      <c r="E176" s="403">
        <f t="shared" si="264"/>
        <v>0</v>
      </c>
      <c r="F176" s="47">
        <f>SUMIFS('Portfolio Allocation'!C$10:C$109,'Portfolio Allocation'!$A$10:$A$109,'Graph Tables'!$D176)</f>
        <v>0</v>
      </c>
      <c r="G176" s="47">
        <f>SUMIFS('Portfolio Allocation'!D$10:D$109,'Portfolio Allocation'!$A$10:$A$109,'Graph Tables'!$D176)</f>
        <v>0</v>
      </c>
      <c r="H176" s="47">
        <f>SUMIFS('Portfolio Allocation'!E$10:E$109,'Portfolio Allocation'!$A$10:$A$109,'Graph Tables'!$D176)</f>
        <v>0</v>
      </c>
      <c r="I176" s="47">
        <f>SUMIFS('Portfolio Allocation'!F$10:F$109,'Portfolio Allocation'!$A$10:$A$109,'Graph Tables'!$D176)</f>
        <v>0</v>
      </c>
      <c r="J176" s="47">
        <f>SUMIFS('Portfolio Allocation'!G$10:G$109,'Portfolio Allocation'!$A$10:$A$109,'Graph Tables'!$D176)</f>
        <v>0</v>
      </c>
      <c r="K176" s="47">
        <f>SUMIFS('Portfolio Allocation'!H$10:H$109,'Portfolio Allocation'!$A$10:$A$109,'Graph Tables'!$D176)</f>
        <v>0</v>
      </c>
      <c r="L176" s="47">
        <f>SUMIFS('Portfolio Allocation'!I$10:I$109,'Portfolio Allocation'!$A$10:$A$109,'Graph Tables'!$D176)</f>
        <v>0</v>
      </c>
      <c r="M176" s="47">
        <f>SUMIFS('Portfolio Allocation'!J$10:J$109,'Portfolio Allocation'!$A$10:$A$109,'Graph Tables'!$D176)</f>
        <v>0</v>
      </c>
      <c r="N176" s="47">
        <f>SUMIFS('Portfolio Allocation'!K$10:K$109,'Portfolio Allocation'!$A$10:$A$109,'Graph Tables'!$D176)</f>
        <v>0</v>
      </c>
      <c r="O176" s="47">
        <f>SUMIFS('Portfolio Allocation'!L$10:L$109,'Portfolio Allocation'!$A$10:$A$109,'Graph Tables'!$D176)</f>
        <v>0</v>
      </c>
      <c r="P176" s="47">
        <f>SUMIFS('Portfolio Allocation'!M$10:M$109,'Portfolio Allocation'!$A$10:$A$109,'Graph Tables'!$D176)</f>
        <v>0</v>
      </c>
      <c r="Q176" s="47">
        <f>SUMIFS('Portfolio Allocation'!N$10:N$109,'Portfolio Allocation'!$A$10:$A$109,'Graph Tables'!$D176)</f>
        <v>0</v>
      </c>
      <c r="R176" s="47">
        <f>SUMIFS('Portfolio Allocation'!O$10:O$109,'Portfolio Allocation'!$A$10:$A$109,'Graph Tables'!$D176)</f>
        <v>0</v>
      </c>
      <c r="S176" s="47">
        <f>SUMIFS('Portfolio Allocation'!P$10:P$109,'Portfolio Allocation'!$A$10:$A$109,'Graph Tables'!$D176)</f>
        <v>0</v>
      </c>
      <c r="T176" s="47">
        <f>SUMIFS('Portfolio Allocation'!Q$10:Q$109,'Portfolio Allocation'!$A$10:$A$109,'Graph Tables'!$D176)</f>
        <v>0</v>
      </c>
      <c r="U176" s="47">
        <f>SUMIFS('Portfolio Allocation'!R$10:R$109,'Portfolio Allocation'!$A$10:$A$109,'Graph Tables'!$D176)</f>
        <v>0</v>
      </c>
      <c r="V176" s="47">
        <f>SUMIFS('Portfolio Allocation'!S$10:S$109,'Portfolio Allocation'!$A$10:$A$109,'Graph Tables'!$D176)</f>
        <v>0</v>
      </c>
      <c r="W176" s="47">
        <f>SUMIFS('Portfolio Allocation'!T$10:T$109,'Portfolio Allocation'!$A$10:$A$109,'Graph Tables'!$D176)</f>
        <v>0</v>
      </c>
      <c r="X176" s="47">
        <f>SUMIFS('Portfolio Allocation'!U$10:U$109,'Portfolio Allocation'!$A$10:$A$109,'Graph Tables'!$D176)</f>
        <v>0</v>
      </c>
      <c r="Y176" s="47">
        <f>SUMIFS('Portfolio Allocation'!V$10:V$109,'Portfolio Allocation'!$A$10:$A$109,'Graph Tables'!$D176)</f>
        <v>0</v>
      </c>
      <c r="Z176" s="47">
        <f>SUMIFS('Portfolio Allocation'!W$10:W$109,'Portfolio Allocation'!$A$10:$A$109,'Graph Tables'!$D176)</f>
        <v>0</v>
      </c>
      <c r="AA176" s="47">
        <f>SUMIFS('Portfolio Allocation'!X$10:X$109,'Portfolio Allocation'!$A$10:$A$109,'Graph Tables'!$D176)</f>
        <v>0</v>
      </c>
      <c r="AB176" s="47">
        <f>SUMIFS('Portfolio Allocation'!Y$10:Y$109,'Portfolio Allocation'!$A$10:$A$109,'Graph Tables'!$D176)</f>
        <v>0</v>
      </c>
      <c r="AC176" s="47">
        <f>SUMIFS('Portfolio Allocation'!Z$10:Z$109,'Portfolio Allocation'!$A$10:$A$109,'Graph Tables'!$D176)</f>
        <v>0</v>
      </c>
      <c r="AD176" s="47"/>
      <c r="AH176" s="47"/>
      <c r="AI176" s="269">
        <f t="shared" si="265"/>
        <v>1</v>
      </c>
      <c r="AJ176" s="269">
        <f>AI176+COUNTIF(AI$2:$AI176,AI176)-1</f>
        <v>175</v>
      </c>
      <c r="AK176" s="271" t="str">
        <f t="shared" si="213"/>
        <v>Puerto Rico</v>
      </c>
      <c r="AL176" s="71">
        <f t="shared" si="266"/>
        <v>0</v>
      </c>
      <c r="AM176" s="45">
        <f t="shared" si="214"/>
        <v>0</v>
      </c>
      <c r="AN176" s="45">
        <f t="shared" si="215"/>
        <v>0</v>
      </c>
      <c r="AO176" s="45">
        <f t="shared" si="216"/>
        <v>0</v>
      </c>
      <c r="AP176" s="45">
        <f t="shared" si="217"/>
        <v>0</v>
      </c>
      <c r="AQ176" s="45">
        <f t="shared" si="218"/>
        <v>0</v>
      </c>
      <c r="AR176" s="45">
        <f t="shared" si="219"/>
        <v>0</v>
      </c>
      <c r="AS176" s="45">
        <f t="shared" si="220"/>
        <v>0</v>
      </c>
      <c r="AT176" s="45">
        <f t="shared" si="221"/>
        <v>0</v>
      </c>
      <c r="AU176" s="45">
        <f t="shared" si="222"/>
        <v>0</v>
      </c>
      <c r="AV176" s="45">
        <f t="shared" si="223"/>
        <v>0</v>
      </c>
      <c r="AW176" s="45">
        <f t="shared" si="224"/>
        <v>0</v>
      </c>
      <c r="AX176" s="45">
        <f t="shared" si="225"/>
        <v>0</v>
      </c>
      <c r="AY176" s="45">
        <f t="shared" si="226"/>
        <v>0</v>
      </c>
      <c r="AZ176" s="45">
        <f t="shared" si="227"/>
        <v>0</v>
      </c>
      <c r="BA176" s="45">
        <f t="shared" si="228"/>
        <v>0</v>
      </c>
      <c r="BB176" s="45">
        <f t="shared" si="229"/>
        <v>0</v>
      </c>
      <c r="BC176" s="45">
        <f t="shared" si="230"/>
        <v>0</v>
      </c>
      <c r="BD176" s="45">
        <f t="shared" si="231"/>
        <v>0</v>
      </c>
      <c r="BE176" s="45">
        <f t="shared" si="232"/>
        <v>0</v>
      </c>
      <c r="BF176" s="45">
        <f t="shared" si="233"/>
        <v>0</v>
      </c>
      <c r="BG176" s="45">
        <f t="shared" si="234"/>
        <v>0</v>
      </c>
      <c r="BH176" s="45">
        <f t="shared" si="235"/>
        <v>0</v>
      </c>
      <c r="BI176" s="45">
        <f t="shared" si="236"/>
        <v>0</v>
      </c>
      <c r="BJ176" s="45">
        <f t="shared" si="237"/>
        <v>0</v>
      </c>
      <c r="BK176" s="45"/>
      <c r="CN176" s="274">
        <f t="shared" si="267"/>
        <v>0</v>
      </c>
      <c r="CO176" s="274">
        <v>175</v>
      </c>
      <c r="CP176" s="269">
        <f t="shared" si="268"/>
        <v>1</v>
      </c>
      <c r="CQ176" s="269">
        <f>CP176+COUNTIF($CP$2:CP176,CP176)-1</f>
        <v>175</v>
      </c>
      <c r="CR176" s="271" t="str">
        <f t="shared" si="238"/>
        <v>Puerto Rico</v>
      </c>
      <c r="CS176" s="71">
        <f t="shared" si="269"/>
        <v>0</v>
      </c>
      <c r="CT176" s="45">
        <f t="shared" si="239"/>
        <v>0</v>
      </c>
      <c r="CU176" s="45">
        <f t="shared" si="240"/>
        <v>0</v>
      </c>
      <c r="CV176" s="45">
        <f t="shared" si="241"/>
        <v>0</v>
      </c>
      <c r="CW176" s="45">
        <f t="shared" si="242"/>
        <v>0</v>
      </c>
      <c r="CX176" s="45">
        <f t="shared" si="243"/>
        <v>0</v>
      </c>
      <c r="CY176" s="45">
        <f t="shared" si="244"/>
        <v>0</v>
      </c>
      <c r="CZ176" s="45">
        <f t="shared" si="245"/>
        <v>0</v>
      </c>
      <c r="DA176" s="45">
        <f t="shared" si="246"/>
        <v>0</v>
      </c>
      <c r="DB176" s="45">
        <f t="shared" si="247"/>
        <v>0</v>
      </c>
      <c r="DC176" s="45">
        <f t="shared" si="248"/>
        <v>0</v>
      </c>
      <c r="DD176" s="45">
        <f t="shared" si="249"/>
        <v>0</v>
      </c>
      <c r="DE176" s="45">
        <f t="shared" si="250"/>
        <v>0</v>
      </c>
      <c r="DF176" s="45">
        <f t="shared" si="251"/>
        <v>0</v>
      </c>
      <c r="DG176" s="45">
        <f t="shared" si="252"/>
        <v>0</v>
      </c>
      <c r="DH176" s="45">
        <f t="shared" si="253"/>
        <v>0</v>
      </c>
      <c r="DI176" s="45">
        <f t="shared" si="254"/>
        <v>0</v>
      </c>
      <c r="DJ176" s="45">
        <f t="shared" si="255"/>
        <v>0</v>
      </c>
      <c r="DK176" s="45">
        <f t="shared" si="256"/>
        <v>0</v>
      </c>
      <c r="DL176" s="45">
        <f t="shared" si="257"/>
        <v>0</v>
      </c>
      <c r="DM176" s="45">
        <f t="shared" si="258"/>
        <v>0</v>
      </c>
      <c r="DN176" s="45">
        <f t="shared" si="259"/>
        <v>0</v>
      </c>
      <c r="DO176" s="45">
        <f t="shared" si="260"/>
        <v>0</v>
      </c>
      <c r="DP176" s="45">
        <f t="shared" si="261"/>
        <v>0</v>
      </c>
      <c r="DQ176" s="45">
        <f t="shared" si="262"/>
        <v>0</v>
      </c>
    </row>
    <row r="177" spans="1:121">
      <c r="A177" s="269">
        <v>176</v>
      </c>
      <c r="B177" s="400">
        <f t="shared" si="263"/>
        <v>1</v>
      </c>
      <c r="C177" s="401">
        <f>B177+COUNTIF(B$2:$B177,B177)-1</f>
        <v>176</v>
      </c>
      <c r="D177" s="402" t="str">
        <f>Tables!AI177</f>
        <v>Qatar</v>
      </c>
      <c r="E177" s="403">
        <f t="shared" si="264"/>
        <v>0</v>
      </c>
      <c r="F177" s="47">
        <f>SUMIFS('Portfolio Allocation'!C$10:C$109,'Portfolio Allocation'!$A$10:$A$109,'Graph Tables'!$D177)</f>
        <v>0</v>
      </c>
      <c r="G177" s="47">
        <f>SUMIFS('Portfolio Allocation'!D$10:D$109,'Portfolio Allocation'!$A$10:$A$109,'Graph Tables'!$D177)</f>
        <v>0</v>
      </c>
      <c r="H177" s="47">
        <f>SUMIFS('Portfolio Allocation'!E$10:E$109,'Portfolio Allocation'!$A$10:$A$109,'Graph Tables'!$D177)</f>
        <v>0</v>
      </c>
      <c r="I177" s="47">
        <f>SUMIFS('Portfolio Allocation'!F$10:F$109,'Portfolio Allocation'!$A$10:$A$109,'Graph Tables'!$D177)</f>
        <v>0</v>
      </c>
      <c r="J177" s="47">
        <f>SUMIFS('Portfolio Allocation'!G$10:G$109,'Portfolio Allocation'!$A$10:$A$109,'Graph Tables'!$D177)</f>
        <v>0</v>
      </c>
      <c r="K177" s="47">
        <f>SUMIFS('Portfolio Allocation'!H$10:H$109,'Portfolio Allocation'!$A$10:$A$109,'Graph Tables'!$D177)</f>
        <v>0</v>
      </c>
      <c r="L177" s="47">
        <f>SUMIFS('Portfolio Allocation'!I$10:I$109,'Portfolio Allocation'!$A$10:$A$109,'Graph Tables'!$D177)</f>
        <v>0</v>
      </c>
      <c r="M177" s="47">
        <f>SUMIFS('Portfolio Allocation'!J$10:J$109,'Portfolio Allocation'!$A$10:$A$109,'Graph Tables'!$D177)</f>
        <v>0</v>
      </c>
      <c r="N177" s="47">
        <f>SUMIFS('Portfolio Allocation'!K$10:K$109,'Portfolio Allocation'!$A$10:$A$109,'Graph Tables'!$D177)</f>
        <v>0</v>
      </c>
      <c r="O177" s="47">
        <f>SUMIFS('Portfolio Allocation'!L$10:L$109,'Portfolio Allocation'!$A$10:$A$109,'Graph Tables'!$D177)</f>
        <v>0</v>
      </c>
      <c r="P177" s="47">
        <f>SUMIFS('Portfolio Allocation'!M$10:M$109,'Portfolio Allocation'!$A$10:$A$109,'Graph Tables'!$D177)</f>
        <v>0</v>
      </c>
      <c r="Q177" s="47">
        <f>SUMIFS('Portfolio Allocation'!N$10:N$109,'Portfolio Allocation'!$A$10:$A$109,'Graph Tables'!$D177)</f>
        <v>0</v>
      </c>
      <c r="R177" s="47">
        <f>SUMIFS('Portfolio Allocation'!O$10:O$109,'Portfolio Allocation'!$A$10:$A$109,'Graph Tables'!$D177)</f>
        <v>0</v>
      </c>
      <c r="S177" s="47">
        <f>SUMIFS('Portfolio Allocation'!P$10:P$109,'Portfolio Allocation'!$A$10:$A$109,'Graph Tables'!$D177)</f>
        <v>0</v>
      </c>
      <c r="T177" s="47">
        <f>SUMIFS('Portfolio Allocation'!Q$10:Q$109,'Portfolio Allocation'!$A$10:$A$109,'Graph Tables'!$D177)</f>
        <v>0</v>
      </c>
      <c r="U177" s="47">
        <f>SUMIFS('Portfolio Allocation'!R$10:R$109,'Portfolio Allocation'!$A$10:$A$109,'Graph Tables'!$D177)</f>
        <v>0</v>
      </c>
      <c r="V177" s="47">
        <f>SUMIFS('Portfolio Allocation'!S$10:S$109,'Portfolio Allocation'!$A$10:$A$109,'Graph Tables'!$D177)</f>
        <v>0</v>
      </c>
      <c r="W177" s="47">
        <f>SUMIFS('Portfolio Allocation'!T$10:T$109,'Portfolio Allocation'!$A$10:$A$109,'Graph Tables'!$D177)</f>
        <v>0</v>
      </c>
      <c r="X177" s="47">
        <f>SUMIFS('Portfolio Allocation'!U$10:U$109,'Portfolio Allocation'!$A$10:$A$109,'Graph Tables'!$D177)</f>
        <v>0</v>
      </c>
      <c r="Y177" s="47">
        <f>SUMIFS('Portfolio Allocation'!V$10:V$109,'Portfolio Allocation'!$A$10:$A$109,'Graph Tables'!$D177)</f>
        <v>0</v>
      </c>
      <c r="Z177" s="47">
        <f>SUMIFS('Portfolio Allocation'!W$10:W$109,'Portfolio Allocation'!$A$10:$A$109,'Graph Tables'!$D177)</f>
        <v>0</v>
      </c>
      <c r="AA177" s="47">
        <f>SUMIFS('Portfolio Allocation'!X$10:X$109,'Portfolio Allocation'!$A$10:$A$109,'Graph Tables'!$D177)</f>
        <v>0</v>
      </c>
      <c r="AB177" s="47">
        <f>SUMIFS('Portfolio Allocation'!Y$10:Y$109,'Portfolio Allocation'!$A$10:$A$109,'Graph Tables'!$D177)</f>
        <v>0</v>
      </c>
      <c r="AC177" s="47">
        <f>SUMIFS('Portfolio Allocation'!Z$10:Z$109,'Portfolio Allocation'!$A$10:$A$109,'Graph Tables'!$D177)</f>
        <v>0</v>
      </c>
      <c r="AD177" s="47"/>
      <c r="AH177" s="47"/>
      <c r="AI177" s="269">
        <f t="shared" si="265"/>
        <v>1</v>
      </c>
      <c r="AJ177" s="269">
        <f>AI177+COUNTIF(AI$2:$AI177,AI177)-1</f>
        <v>176</v>
      </c>
      <c r="AK177" s="271" t="str">
        <f t="shared" si="213"/>
        <v>Qatar</v>
      </c>
      <c r="AL177" s="71">
        <f t="shared" si="266"/>
        <v>0</v>
      </c>
      <c r="AM177" s="45">
        <f t="shared" si="214"/>
        <v>0</v>
      </c>
      <c r="AN177" s="45">
        <f t="shared" si="215"/>
        <v>0</v>
      </c>
      <c r="AO177" s="45">
        <f t="shared" si="216"/>
        <v>0</v>
      </c>
      <c r="AP177" s="45">
        <f t="shared" si="217"/>
        <v>0</v>
      </c>
      <c r="AQ177" s="45">
        <f t="shared" si="218"/>
        <v>0</v>
      </c>
      <c r="AR177" s="45">
        <f t="shared" si="219"/>
        <v>0</v>
      </c>
      <c r="AS177" s="45">
        <f t="shared" si="220"/>
        <v>0</v>
      </c>
      <c r="AT177" s="45">
        <f t="shared" si="221"/>
        <v>0</v>
      </c>
      <c r="AU177" s="45">
        <f t="shared" si="222"/>
        <v>0</v>
      </c>
      <c r="AV177" s="45">
        <f t="shared" si="223"/>
        <v>0</v>
      </c>
      <c r="AW177" s="45">
        <f t="shared" si="224"/>
        <v>0</v>
      </c>
      <c r="AX177" s="45">
        <f t="shared" si="225"/>
        <v>0</v>
      </c>
      <c r="AY177" s="45">
        <f t="shared" si="226"/>
        <v>0</v>
      </c>
      <c r="AZ177" s="45">
        <f t="shared" si="227"/>
        <v>0</v>
      </c>
      <c r="BA177" s="45">
        <f t="shared" si="228"/>
        <v>0</v>
      </c>
      <c r="BB177" s="45">
        <f t="shared" si="229"/>
        <v>0</v>
      </c>
      <c r="BC177" s="45">
        <f t="shared" si="230"/>
        <v>0</v>
      </c>
      <c r="BD177" s="45">
        <f t="shared" si="231"/>
        <v>0</v>
      </c>
      <c r="BE177" s="45">
        <f t="shared" si="232"/>
        <v>0</v>
      </c>
      <c r="BF177" s="45">
        <f t="shared" si="233"/>
        <v>0</v>
      </c>
      <c r="BG177" s="45">
        <f t="shared" si="234"/>
        <v>0</v>
      </c>
      <c r="BH177" s="45">
        <f t="shared" si="235"/>
        <v>0</v>
      </c>
      <c r="BI177" s="45">
        <f t="shared" si="236"/>
        <v>0</v>
      </c>
      <c r="BJ177" s="45">
        <f t="shared" si="237"/>
        <v>0</v>
      </c>
      <c r="BK177" s="45"/>
      <c r="CN177" s="274">
        <f t="shared" si="267"/>
        <v>0</v>
      </c>
      <c r="CO177" s="274">
        <v>176</v>
      </c>
      <c r="CP177" s="269">
        <f t="shared" si="268"/>
        <v>1</v>
      </c>
      <c r="CQ177" s="269">
        <f>CP177+COUNTIF($CP$2:CP177,CP177)-1</f>
        <v>176</v>
      </c>
      <c r="CR177" s="271" t="str">
        <f t="shared" si="238"/>
        <v>Qatar</v>
      </c>
      <c r="CS177" s="71">
        <f t="shared" si="269"/>
        <v>0</v>
      </c>
      <c r="CT177" s="45">
        <f t="shared" si="239"/>
        <v>0</v>
      </c>
      <c r="CU177" s="45">
        <f t="shared" si="240"/>
        <v>0</v>
      </c>
      <c r="CV177" s="45">
        <f t="shared" si="241"/>
        <v>0</v>
      </c>
      <c r="CW177" s="45">
        <f t="shared" si="242"/>
        <v>0</v>
      </c>
      <c r="CX177" s="45">
        <f t="shared" si="243"/>
        <v>0</v>
      </c>
      <c r="CY177" s="45">
        <f t="shared" si="244"/>
        <v>0</v>
      </c>
      <c r="CZ177" s="45">
        <f t="shared" si="245"/>
        <v>0</v>
      </c>
      <c r="DA177" s="45">
        <f t="shared" si="246"/>
        <v>0</v>
      </c>
      <c r="DB177" s="45">
        <f t="shared" si="247"/>
        <v>0</v>
      </c>
      <c r="DC177" s="45">
        <f t="shared" si="248"/>
        <v>0</v>
      </c>
      <c r="DD177" s="45">
        <f t="shared" si="249"/>
        <v>0</v>
      </c>
      <c r="DE177" s="45">
        <f t="shared" si="250"/>
        <v>0</v>
      </c>
      <c r="DF177" s="45">
        <f t="shared" si="251"/>
        <v>0</v>
      </c>
      <c r="DG177" s="45">
        <f t="shared" si="252"/>
        <v>0</v>
      </c>
      <c r="DH177" s="45">
        <f t="shared" si="253"/>
        <v>0</v>
      </c>
      <c r="DI177" s="45">
        <f t="shared" si="254"/>
        <v>0</v>
      </c>
      <c r="DJ177" s="45">
        <f t="shared" si="255"/>
        <v>0</v>
      </c>
      <c r="DK177" s="45">
        <f t="shared" si="256"/>
        <v>0</v>
      </c>
      <c r="DL177" s="45">
        <f t="shared" si="257"/>
        <v>0</v>
      </c>
      <c r="DM177" s="45">
        <f t="shared" si="258"/>
        <v>0</v>
      </c>
      <c r="DN177" s="45">
        <f t="shared" si="259"/>
        <v>0</v>
      </c>
      <c r="DO177" s="45">
        <f t="shared" si="260"/>
        <v>0</v>
      </c>
      <c r="DP177" s="45">
        <f t="shared" si="261"/>
        <v>0</v>
      </c>
      <c r="DQ177" s="45">
        <f t="shared" si="262"/>
        <v>0</v>
      </c>
    </row>
    <row r="178" spans="1:121">
      <c r="A178" s="269">
        <v>177</v>
      </c>
      <c r="B178" s="400">
        <f t="shared" si="263"/>
        <v>1</v>
      </c>
      <c r="C178" s="401">
        <f>B178+COUNTIF(B$2:$B178,B178)-1</f>
        <v>177</v>
      </c>
      <c r="D178" s="402" t="str">
        <f>Tables!AI178</f>
        <v>Reunion</v>
      </c>
      <c r="E178" s="403">
        <f t="shared" si="264"/>
        <v>0</v>
      </c>
      <c r="F178" s="47">
        <f>SUMIFS('Portfolio Allocation'!C$10:C$109,'Portfolio Allocation'!$A$10:$A$109,'Graph Tables'!$D178)</f>
        <v>0</v>
      </c>
      <c r="G178" s="47">
        <f>SUMIFS('Portfolio Allocation'!D$10:D$109,'Portfolio Allocation'!$A$10:$A$109,'Graph Tables'!$D178)</f>
        <v>0</v>
      </c>
      <c r="H178" s="47">
        <f>SUMIFS('Portfolio Allocation'!E$10:E$109,'Portfolio Allocation'!$A$10:$A$109,'Graph Tables'!$D178)</f>
        <v>0</v>
      </c>
      <c r="I178" s="47">
        <f>SUMIFS('Portfolio Allocation'!F$10:F$109,'Portfolio Allocation'!$A$10:$A$109,'Graph Tables'!$D178)</f>
        <v>0</v>
      </c>
      <c r="J178" s="47">
        <f>SUMIFS('Portfolio Allocation'!G$10:G$109,'Portfolio Allocation'!$A$10:$A$109,'Graph Tables'!$D178)</f>
        <v>0</v>
      </c>
      <c r="K178" s="47">
        <f>SUMIFS('Portfolio Allocation'!H$10:H$109,'Portfolio Allocation'!$A$10:$A$109,'Graph Tables'!$D178)</f>
        <v>0</v>
      </c>
      <c r="L178" s="47">
        <f>SUMIFS('Portfolio Allocation'!I$10:I$109,'Portfolio Allocation'!$A$10:$A$109,'Graph Tables'!$D178)</f>
        <v>0</v>
      </c>
      <c r="M178" s="47">
        <f>SUMIFS('Portfolio Allocation'!J$10:J$109,'Portfolio Allocation'!$A$10:$A$109,'Graph Tables'!$D178)</f>
        <v>0</v>
      </c>
      <c r="N178" s="47">
        <f>SUMIFS('Portfolio Allocation'!K$10:K$109,'Portfolio Allocation'!$A$10:$A$109,'Graph Tables'!$D178)</f>
        <v>0</v>
      </c>
      <c r="O178" s="47">
        <f>SUMIFS('Portfolio Allocation'!L$10:L$109,'Portfolio Allocation'!$A$10:$A$109,'Graph Tables'!$D178)</f>
        <v>0</v>
      </c>
      <c r="P178" s="47">
        <f>SUMIFS('Portfolio Allocation'!M$10:M$109,'Portfolio Allocation'!$A$10:$A$109,'Graph Tables'!$D178)</f>
        <v>0</v>
      </c>
      <c r="Q178" s="47">
        <f>SUMIFS('Portfolio Allocation'!N$10:N$109,'Portfolio Allocation'!$A$10:$A$109,'Graph Tables'!$D178)</f>
        <v>0</v>
      </c>
      <c r="R178" s="47">
        <f>SUMIFS('Portfolio Allocation'!O$10:O$109,'Portfolio Allocation'!$A$10:$A$109,'Graph Tables'!$D178)</f>
        <v>0</v>
      </c>
      <c r="S178" s="47">
        <f>SUMIFS('Portfolio Allocation'!P$10:P$109,'Portfolio Allocation'!$A$10:$A$109,'Graph Tables'!$D178)</f>
        <v>0</v>
      </c>
      <c r="T178" s="47">
        <f>SUMIFS('Portfolio Allocation'!Q$10:Q$109,'Portfolio Allocation'!$A$10:$A$109,'Graph Tables'!$D178)</f>
        <v>0</v>
      </c>
      <c r="U178" s="47">
        <f>SUMIFS('Portfolio Allocation'!R$10:R$109,'Portfolio Allocation'!$A$10:$A$109,'Graph Tables'!$D178)</f>
        <v>0</v>
      </c>
      <c r="V178" s="47">
        <f>SUMIFS('Portfolio Allocation'!S$10:S$109,'Portfolio Allocation'!$A$10:$A$109,'Graph Tables'!$D178)</f>
        <v>0</v>
      </c>
      <c r="W178" s="47">
        <f>SUMIFS('Portfolio Allocation'!T$10:T$109,'Portfolio Allocation'!$A$10:$A$109,'Graph Tables'!$D178)</f>
        <v>0</v>
      </c>
      <c r="X178" s="47">
        <f>SUMIFS('Portfolio Allocation'!U$10:U$109,'Portfolio Allocation'!$A$10:$A$109,'Graph Tables'!$D178)</f>
        <v>0</v>
      </c>
      <c r="Y178" s="47">
        <f>SUMIFS('Portfolio Allocation'!V$10:V$109,'Portfolio Allocation'!$A$10:$A$109,'Graph Tables'!$D178)</f>
        <v>0</v>
      </c>
      <c r="Z178" s="47">
        <f>SUMIFS('Portfolio Allocation'!W$10:W$109,'Portfolio Allocation'!$A$10:$A$109,'Graph Tables'!$D178)</f>
        <v>0</v>
      </c>
      <c r="AA178" s="47">
        <f>SUMIFS('Portfolio Allocation'!X$10:X$109,'Portfolio Allocation'!$A$10:$A$109,'Graph Tables'!$D178)</f>
        <v>0</v>
      </c>
      <c r="AB178" s="47">
        <f>SUMIFS('Portfolio Allocation'!Y$10:Y$109,'Portfolio Allocation'!$A$10:$A$109,'Graph Tables'!$D178)</f>
        <v>0</v>
      </c>
      <c r="AC178" s="47">
        <f>SUMIFS('Portfolio Allocation'!Z$10:Z$109,'Portfolio Allocation'!$A$10:$A$109,'Graph Tables'!$D178)</f>
        <v>0</v>
      </c>
      <c r="AD178" s="47"/>
      <c r="AH178" s="47"/>
      <c r="AI178" s="269">
        <f t="shared" si="265"/>
        <v>1</v>
      </c>
      <c r="AJ178" s="269">
        <f>AI178+COUNTIF(AI$2:$AI178,AI178)-1</f>
        <v>177</v>
      </c>
      <c r="AK178" s="271" t="str">
        <f t="shared" si="213"/>
        <v>Reunion</v>
      </c>
      <c r="AL178" s="71">
        <f t="shared" si="266"/>
        <v>0</v>
      </c>
      <c r="AM178" s="45">
        <f t="shared" si="214"/>
        <v>0</v>
      </c>
      <c r="AN178" s="45">
        <f t="shared" si="215"/>
        <v>0</v>
      </c>
      <c r="AO178" s="45">
        <f t="shared" si="216"/>
        <v>0</v>
      </c>
      <c r="AP178" s="45">
        <f t="shared" si="217"/>
        <v>0</v>
      </c>
      <c r="AQ178" s="45">
        <f t="shared" si="218"/>
        <v>0</v>
      </c>
      <c r="AR178" s="45">
        <f t="shared" si="219"/>
        <v>0</v>
      </c>
      <c r="AS178" s="45">
        <f t="shared" si="220"/>
        <v>0</v>
      </c>
      <c r="AT178" s="45">
        <f t="shared" si="221"/>
        <v>0</v>
      </c>
      <c r="AU178" s="45">
        <f t="shared" si="222"/>
        <v>0</v>
      </c>
      <c r="AV178" s="45">
        <f t="shared" si="223"/>
        <v>0</v>
      </c>
      <c r="AW178" s="45">
        <f t="shared" si="224"/>
        <v>0</v>
      </c>
      <c r="AX178" s="45">
        <f t="shared" si="225"/>
        <v>0</v>
      </c>
      <c r="AY178" s="45">
        <f t="shared" si="226"/>
        <v>0</v>
      </c>
      <c r="AZ178" s="45">
        <f t="shared" si="227"/>
        <v>0</v>
      </c>
      <c r="BA178" s="45">
        <f t="shared" si="228"/>
        <v>0</v>
      </c>
      <c r="BB178" s="45">
        <f t="shared" si="229"/>
        <v>0</v>
      </c>
      <c r="BC178" s="45">
        <f t="shared" si="230"/>
        <v>0</v>
      </c>
      <c r="BD178" s="45">
        <f t="shared" si="231"/>
        <v>0</v>
      </c>
      <c r="BE178" s="45">
        <f t="shared" si="232"/>
        <v>0</v>
      </c>
      <c r="BF178" s="45">
        <f t="shared" si="233"/>
        <v>0</v>
      </c>
      <c r="BG178" s="45">
        <f t="shared" si="234"/>
        <v>0</v>
      </c>
      <c r="BH178" s="45">
        <f t="shared" si="235"/>
        <v>0</v>
      </c>
      <c r="BI178" s="45">
        <f t="shared" si="236"/>
        <v>0</v>
      </c>
      <c r="BJ178" s="45">
        <f t="shared" si="237"/>
        <v>0</v>
      </c>
      <c r="BK178" s="45"/>
      <c r="CN178" s="274">
        <f t="shared" si="267"/>
        <v>0</v>
      </c>
      <c r="CO178" s="274">
        <v>177</v>
      </c>
      <c r="CP178" s="269">
        <f t="shared" si="268"/>
        <v>1</v>
      </c>
      <c r="CQ178" s="269">
        <f>CP178+COUNTIF($CP$2:CP178,CP178)-1</f>
        <v>177</v>
      </c>
      <c r="CR178" s="271" t="str">
        <f t="shared" si="238"/>
        <v>Reunion</v>
      </c>
      <c r="CS178" s="71">
        <f t="shared" si="269"/>
        <v>0</v>
      </c>
      <c r="CT178" s="45">
        <f t="shared" si="239"/>
        <v>0</v>
      </c>
      <c r="CU178" s="45">
        <f t="shared" si="240"/>
        <v>0</v>
      </c>
      <c r="CV178" s="45">
        <f t="shared" si="241"/>
        <v>0</v>
      </c>
      <c r="CW178" s="45">
        <f t="shared" si="242"/>
        <v>0</v>
      </c>
      <c r="CX178" s="45">
        <f t="shared" si="243"/>
        <v>0</v>
      </c>
      <c r="CY178" s="45">
        <f t="shared" si="244"/>
        <v>0</v>
      </c>
      <c r="CZ178" s="45">
        <f t="shared" si="245"/>
        <v>0</v>
      </c>
      <c r="DA178" s="45">
        <f t="shared" si="246"/>
        <v>0</v>
      </c>
      <c r="DB178" s="45">
        <f t="shared" si="247"/>
        <v>0</v>
      </c>
      <c r="DC178" s="45">
        <f t="shared" si="248"/>
        <v>0</v>
      </c>
      <c r="DD178" s="45">
        <f t="shared" si="249"/>
        <v>0</v>
      </c>
      <c r="DE178" s="45">
        <f t="shared" si="250"/>
        <v>0</v>
      </c>
      <c r="DF178" s="45">
        <f t="shared" si="251"/>
        <v>0</v>
      </c>
      <c r="DG178" s="45">
        <f t="shared" si="252"/>
        <v>0</v>
      </c>
      <c r="DH178" s="45">
        <f t="shared" si="253"/>
        <v>0</v>
      </c>
      <c r="DI178" s="45">
        <f t="shared" si="254"/>
        <v>0</v>
      </c>
      <c r="DJ178" s="45">
        <f t="shared" si="255"/>
        <v>0</v>
      </c>
      <c r="DK178" s="45">
        <f t="shared" si="256"/>
        <v>0</v>
      </c>
      <c r="DL178" s="45">
        <f t="shared" si="257"/>
        <v>0</v>
      </c>
      <c r="DM178" s="45">
        <f t="shared" si="258"/>
        <v>0</v>
      </c>
      <c r="DN178" s="45">
        <f t="shared" si="259"/>
        <v>0</v>
      </c>
      <c r="DO178" s="45">
        <f t="shared" si="260"/>
        <v>0</v>
      </c>
      <c r="DP178" s="45">
        <f t="shared" si="261"/>
        <v>0</v>
      </c>
      <c r="DQ178" s="45">
        <f t="shared" si="262"/>
        <v>0</v>
      </c>
    </row>
    <row r="179" spans="1:121">
      <c r="A179" s="269">
        <v>178</v>
      </c>
      <c r="B179" s="400">
        <f t="shared" si="263"/>
        <v>1</v>
      </c>
      <c r="C179" s="401">
        <f>B179+COUNTIF(B$2:$B179,B179)-1</f>
        <v>178</v>
      </c>
      <c r="D179" s="402" t="str">
        <f>Tables!AI179</f>
        <v>Romania</v>
      </c>
      <c r="E179" s="403">
        <f t="shared" si="264"/>
        <v>0</v>
      </c>
      <c r="F179" s="47">
        <f>SUMIFS('Portfolio Allocation'!C$10:C$109,'Portfolio Allocation'!$A$10:$A$109,'Graph Tables'!$D179)</f>
        <v>0</v>
      </c>
      <c r="G179" s="47">
        <f>SUMIFS('Portfolio Allocation'!D$10:D$109,'Portfolio Allocation'!$A$10:$A$109,'Graph Tables'!$D179)</f>
        <v>0</v>
      </c>
      <c r="H179" s="47">
        <f>SUMIFS('Portfolio Allocation'!E$10:E$109,'Portfolio Allocation'!$A$10:$A$109,'Graph Tables'!$D179)</f>
        <v>0</v>
      </c>
      <c r="I179" s="47">
        <f>SUMIFS('Portfolio Allocation'!F$10:F$109,'Portfolio Allocation'!$A$10:$A$109,'Graph Tables'!$D179)</f>
        <v>0</v>
      </c>
      <c r="J179" s="47">
        <f>SUMIFS('Portfolio Allocation'!G$10:G$109,'Portfolio Allocation'!$A$10:$A$109,'Graph Tables'!$D179)</f>
        <v>0</v>
      </c>
      <c r="K179" s="47">
        <f>SUMIFS('Portfolio Allocation'!H$10:H$109,'Portfolio Allocation'!$A$10:$A$109,'Graph Tables'!$D179)</f>
        <v>0</v>
      </c>
      <c r="L179" s="47">
        <f>SUMIFS('Portfolio Allocation'!I$10:I$109,'Portfolio Allocation'!$A$10:$A$109,'Graph Tables'!$D179)</f>
        <v>0</v>
      </c>
      <c r="M179" s="47">
        <f>SUMIFS('Portfolio Allocation'!J$10:J$109,'Portfolio Allocation'!$A$10:$A$109,'Graph Tables'!$D179)</f>
        <v>0</v>
      </c>
      <c r="N179" s="47">
        <f>SUMIFS('Portfolio Allocation'!K$10:K$109,'Portfolio Allocation'!$A$10:$A$109,'Graph Tables'!$D179)</f>
        <v>0</v>
      </c>
      <c r="O179" s="47">
        <f>SUMIFS('Portfolio Allocation'!L$10:L$109,'Portfolio Allocation'!$A$10:$A$109,'Graph Tables'!$D179)</f>
        <v>0</v>
      </c>
      <c r="P179" s="47">
        <f>SUMIFS('Portfolio Allocation'!M$10:M$109,'Portfolio Allocation'!$A$10:$A$109,'Graph Tables'!$D179)</f>
        <v>0</v>
      </c>
      <c r="Q179" s="47">
        <f>SUMIFS('Portfolio Allocation'!N$10:N$109,'Portfolio Allocation'!$A$10:$A$109,'Graph Tables'!$D179)</f>
        <v>0</v>
      </c>
      <c r="R179" s="47">
        <f>SUMIFS('Portfolio Allocation'!O$10:O$109,'Portfolio Allocation'!$A$10:$A$109,'Graph Tables'!$D179)</f>
        <v>0</v>
      </c>
      <c r="S179" s="47">
        <f>SUMIFS('Portfolio Allocation'!P$10:P$109,'Portfolio Allocation'!$A$10:$A$109,'Graph Tables'!$D179)</f>
        <v>0</v>
      </c>
      <c r="T179" s="47">
        <f>SUMIFS('Portfolio Allocation'!Q$10:Q$109,'Portfolio Allocation'!$A$10:$A$109,'Graph Tables'!$D179)</f>
        <v>0</v>
      </c>
      <c r="U179" s="47">
        <f>SUMIFS('Portfolio Allocation'!R$10:R$109,'Portfolio Allocation'!$A$10:$A$109,'Graph Tables'!$D179)</f>
        <v>0</v>
      </c>
      <c r="V179" s="47">
        <f>SUMIFS('Portfolio Allocation'!S$10:S$109,'Portfolio Allocation'!$A$10:$A$109,'Graph Tables'!$D179)</f>
        <v>0</v>
      </c>
      <c r="W179" s="47">
        <f>SUMIFS('Portfolio Allocation'!T$10:T$109,'Portfolio Allocation'!$A$10:$A$109,'Graph Tables'!$D179)</f>
        <v>0</v>
      </c>
      <c r="X179" s="47">
        <f>SUMIFS('Portfolio Allocation'!U$10:U$109,'Portfolio Allocation'!$A$10:$A$109,'Graph Tables'!$D179)</f>
        <v>0</v>
      </c>
      <c r="Y179" s="47">
        <f>SUMIFS('Portfolio Allocation'!V$10:V$109,'Portfolio Allocation'!$A$10:$A$109,'Graph Tables'!$D179)</f>
        <v>0</v>
      </c>
      <c r="Z179" s="47">
        <f>SUMIFS('Portfolio Allocation'!W$10:W$109,'Portfolio Allocation'!$A$10:$A$109,'Graph Tables'!$D179)</f>
        <v>0</v>
      </c>
      <c r="AA179" s="47">
        <f>SUMIFS('Portfolio Allocation'!X$10:X$109,'Portfolio Allocation'!$A$10:$A$109,'Graph Tables'!$D179)</f>
        <v>0</v>
      </c>
      <c r="AB179" s="47">
        <f>SUMIFS('Portfolio Allocation'!Y$10:Y$109,'Portfolio Allocation'!$A$10:$A$109,'Graph Tables'!$D179)</f>
        <v>0</v>
      </c>
      <c r="AC179" s="47">
        <f>SUMIFS('Portfolio Allocation'!Z$10:Z$109,'Portfolio Allocation'!$A$10:$A$109,'Graph Tables'!$D179)</f>
        <v>0</v>
      </c>
      <c r="AD179" s="47"/>
      <c r="AH179" s="47"/>
      <c r="AI179" s="269">
        <f t="shared" si="265"/>
        <v>1</v>
      </c>
      <c r="AJ179" s="269">
        <f>AI179+COUNTIF(AI$2:$AI179,AI179)-1</f>
        <v>178</v>
      </c>
      <c r="AK179" s="271" t="str">
        <f t="shared" si="213"/>
        <v>Romania</v>
      </c>
      <c r="AL179" s="71">
        <f t="shared" si="266"/>
        <v>0</v>
      </c>
      <c r="AM179" s="45">
        <f t="shared" si="214"/>
        <v>0</v>
      </c>
      <c r="AN179" s="45">
        <f t="shared" si="215"/>
        <v>0</v>
      </c>
      <c r="AO179" s="45">
        <f t="shared" si="216"/>
        <v>0</v>
      </c>
      <c r="AP179" s="45">
        <f t="shared" si="217"/>
        <v>0</v>
      </c>
      <c r="AQ179" s="45">
        <f t="shared" si="218"/>
        <v>0</v>
      </c>
      <c r="AR179" s="45">
        <f t="shared" si="219"/>
        <v>0</v>
      </c>
      <c r="AS179" s="45">
        <f t="shared" si="220"/>
        <v>0</v>
      </c>
      <c r="AT179" s="45">
        <f t="shared" si="221"/>
        <v>0</v>
      </c>
      <c r="AU179" s="45">
        <f t="shared" si="222"/>
        <v>0</v>
      </c>
      <c r="AV179" s="45">
        <f t="shared" si="223"/>
        <v>0</v>
      </c>
      <c r="AW179" s="45">
        <f t="shared" si="224"/>
        <v>0</v>
      </c>
      <c r="AX179" s="45">
        <f t="shared" si="225"/>
        <v>0</v>
      </c>
      <c r="AY179" s="45">
        <f t="shared" si="226"/>
        <v>0</v>
      </c>
      <c r="AZ179" s="45">
        <f t="shared" si="227"/>
        <v>0</v>
      </c>
      <c r="BA179" s="45">
        <f t="shared" si="228"/>
        <v>0</v>
      </c>
      <c r="BB179" s="45">
        <f t="shared" si="229"/>
        <v>0</v>
      </c>
      <c r="BC179" s="45">
        <f t="shared" si="230"/>
        <v>0</v>
      </c>
      <c r="BD179" s="45">
        <f t="shared" si="231"/>
        <v>0</v>
      </c>
      <c r="BE179" s="45">
        <f t="shared" si="232"/>
        <v>0</v>
      </c>
      <c r="BF179" s="45">
        <f t="shared" si="233"/>
        <v>0</v>
      </c>
      <c r="BG179" s="45">
        <f t="shared" si="234"/>
        <v>0</v>
      </c>
      <c r="BH179" s="45">
        <f t="shared" si="235"/>
        <v>0</v>
      </c>
      <c r="BI179" s="45">
        <f t="shared" si="236"/>
        <v>0</v>
      </c>
      <c r="BJ179" s="45">
        <f t="shared" si="237"/>
        <v>0</v>
      </c>
      <c r="BK179" s="45"/>
      <c r="CN179" s="274">
        <f t="shared" si="267"/>
        <v>0</v>
      </c>
      <c r="CO179" s="274">
        <v>178</v>
      </c>
      <c r="CP179" s="269">
        <f t="shared" si="268"/>
        <v>1</v>
      </c>
      <c r="CQ179" s="269">
        <f>CP179+COUNTIF($CP$2:CP179,CP179)-1</f>
        <v>178</v>
      </c>
      <c r="CR179" s="271" t="str">
        <f t="shared" si="238"/>
        <v>Romania</v>
      </c>
      <c r="CS179" s="71">
        <f t="shared" si="269"/>
        <v>0</v>
      </c>
      <c r="CT179" s="45">
        <f t="shared" si="239"/>
        <v>0</v>
      </c>
      <c r="CU179" s="45">
        <f t="shared" si="240"/>
        <v>0</v>
      </c>
      <c r="CV179" s="45">
        <f t="shared" si="241"/>
        <v>0</v>
      </c>
      <c r="CW179" s="45">
        <f t="shared" si="242"/>
        <v>0</v>
      </c>
      <c r="CX179" s="45">
        <f t="shared" si="243"/>
        <v>0</v>
      </c>
      <c r="CY179" s="45">
        <f t="shared" si="244"/>
        <v>0</v>
      </c>
      <c r="CZ179" s="45">
        <f t="shared" si="245"/>
        <v>0</v>
      </c>
      <c r="DA179" s="45">
        <f t="shared" si="246"/>
        <v>0</v>
      </c>
      <c r="DB179" s="45">
        <f t="shared" si="247"/>
        <v>0</v>
      </c>
      <c r="DC179" s="45">
        <f t="shared" si="248"/>
        <v>0</v>
      </c>
      <c r="DD179" s="45">
        <f t="shared" si="249"/>
        <v>0</v>
      </c>
      <c r="DE179" s="45">
        <f t="shared" si="250"/>
        <v>0</v>
      </c>
      <c r="DF179" s="45">
        <f t="shared" si="251"/>
        <v>0</v>
      </c>
      <c r="DG179" s="45">
        <f t="shared" si="252"/>
        <v>0</v>
      </c>
      <c r="DH179" s="45">
        <f t="shared" si="253"/>
        <v>0</v>
      </c>
      <c r="DI179" s="45">
        <f t="shared" si="254"/>
        <v>0</v>
      </c>
      <c r="DJ179" s="45">
        <f t="shared" si="255"/>
        <v>0</v>
      </c>
      <c r="DK179" s="45">
        <f t="shared" si="256"/>
        <v>0</v>
      </c>
      <c r="DL179" s="45">
        <f t="shared" si="257"/>
        <v>0</v>
      </c>
      <c r="DM179" s="45">
        <f t="shared" si="258"/>
        <v>0</v>
      </c>
      <c r="DN179" s="45">
        <f t="shared" si="259"/>
        <v>0</v>
      </c>
      <c r="DO179" s="45">
        <f t="shared" si="260"/>
        <v>0</v>
      </c>
      <c r="DP179" s="45">
        <f t="shared" si="261"/>
        <v>0</v>
      </c>
      <c r="DQ179" s="45">
        <f t="shared" si="262"/>
        <v>0</v>
      </c>
    </row>
    <row r="180" spans="1:121">
      <c r="A180" s="269">
        <v>179</v>
      </c>
      <c r="B180" s="400">
        <f t="shared" si="263"/>
        <v>1</v>
      </c>
      <c r="C180" s="401">
        <f>B180+COUNTIF(B$2:$B180,B180)-1</f>
        <v>179</v>
      </c>
      <c r="D180" s="402" t="str">
        <f>Tables!AI180</f>
        <v>Russia</v>
      </c>
      <c r="E180" s="403">
        <f t="shared" si="264"/>
        <v>0</v>
      </c>
      <c r="F180" s="47">
        <f>SUMIFS('Portfolio Allocation'!C$10:C$109,'Portfolio Allocation'!$A$10:$A$109,'Graph Tables'!$D180)</f>
        <v>0</v>
      </c>
      <c r="G180" s="47">
        <f>SUMIFS('Portfolio Allocation'!D$10:D$109,'Portfolio Allocation'!$A$10:$A$109,'Graph Tables'!$D180)</f>
        <v>0</v>
      </c>
      <c r="H180" s="47">
        <f>SUMIFS('Portfolio Allocation'!E$10:E$109,'Portfolio Allocation'!$A$10:$A$109,'Graph Tables'!$D180)</f>
        <v>0</v>
      </c>
      <c r="I180" s="47">
        <f>SUMIFS('Portfolio Allocation'!F$10:F$109,'Portfolio Allocation'!$A$10:$A$109,'Graph Tables'!$D180)</f>
        <v>0</v>
      </c>
      <c r="J180" s="47">
        <f>SUMIFS('Portfolio Allocation'!G$10:G$109,'Portfolio Allocation'!$A$10:$A$109,'Graph Tables'!$D180)</f>
        <v>0</v>
      </c>
      <c r="K180" s="47">
        <f>SUMIFS('Portfolio Allocation'!H$10:H$109,'Portfolio Allocation'!$A$10:$A$109,'Graph Tables'!$D180)</f>
        <v>0</v>
      </c>
      <c r="L180" s="47">
        <f>SUMIFS('Portfolio Allocation'!I$10:I$109,'Portfolio Allocation'!$A$10:$A$109,'Graph Tables'!$D180)</f>
        <v>0</v>
      </c>
      <c r="M180" s="47">
        <f>SUMIFS('Portfolio Allocation'!J$10:J$109,'Portfolio Allocation'!$A$10:$A$109,'Graph Tables'!$D180)</f>
        <v>0</v>
      </c>
      <c r="N180" s="47">
        <f>SUMIFS('Portfolio Allocation'!K$10:K$109,'Portfolio Allocation'!$A$10:$A$109,'Graph Tables'!$D180)</f>
        <v>0</v>
      </c>
      <c r="O180" s="47">
        <f>SUMIFS('Portfolio Allocation'!L$10:L$109,'Portfolio Allocation'!$A$10:$A$109,'Graph Tables'!$D180)</f>
        <v>0</v>
      </c>
      <c r="P180" s="47">
        <f>SUMIFS('Portfolio Allocation'!M$10:M$109,'Portfolio Allocation'!$A$10:$A$109,'Graph Tables'!$D180)</f>
        <v>0</v>
      </c>
      <c r="Q180" s="47">
        <f>SUMIFS('Portfolio Allocation'!N$10:N$109,'Portfolio Allocation'!$A$10:$A$109,'Graph Tables'!$D180)</f>
        <v>0</v>
      </c>
      <c r="R180" s="47">
        <f>SUMIFS('Portfolio Allocation'!O$10:O$109,'Portfolio Allocation'!$A$10:$A$109,'Graph Tables'!$D180)</f>
        <v>0</v>
      </c>
      <c r="S180" s="47">
        <f>SUMIFS('Portfolio Allocation'!P$10:P$109,'Portfolio Allocation'!$A$10:$A$109,'Graph Tables'!$D180)</f>
        <v>0</v>
      </c>
      <c r="T180" s="47">
        <f>SUMIFS('Portfolio Allocation'!Q$10:Q$109,'Portfolio Allocation'!$A$10:$A$109,'Graph Tables'!$D180)</f>
        <v>0</v>
      </c>
      <c r="U180" s="47">
        <f>SUMIFS('Portfolio Allocation'!R$10:R$109,'Portfolio Allocation'!$A$10:$A$109,'Graph Tables'!$D180)</f>
        <v>0</v>
      </c>
      <c r="V180" s="47">
        <f>SUMIFS('Portfolio Allocation'!S$10:S$109,'Portfolio Allocation'!$A$10:$A$109,'Graph Tables'!$D180)</f>
        <v>0</v>
      </c>
      <c r="W180" s="47">
        <f>SUMIFS('Portfolio Allocation'!T$10:T$109,'Portfolio Allocation'!$A$10:$A$109,'Graph Tables'!$D180)</f>
        <v>0</v>
      </c>
      <c r="X180" s="47">
        <f>SUMIFS('Portfolio Allocation'!U$10:U$109,'Portfolio Allocation'!$A$10:$A$109,'Graph Tables'!$D180)</f>
        <v>0</v>
      </c>
      <c r="Y180" s="47">
        <f>SUMIFS('Portfolio Allocation'!V$10:V$109,'Portfolio Allocation'!$A$10:$A$109,'Graph Tables'!$D180)</f>
        <v>0</v>
      </c>
      <c r="Z180" s="47">
        <f>SUMIFS('Portfolio Allocation'!W$10:W$109,'Portfolio Allocation'!$A$10:$A$109,'Graph Tables'!$D180)</f>
        <v>0</v>
      </c>
      <c r="AA180" s="47">
        <f>SUMIFS('Portfolio Allocation'!X$10:X$109,'Portfolio Allocation'!$A$10:$A$109,'Graph Tables'!$D180)</f>
        <v>0</v>
      </c>
      <c r="AB180" s="47">
        <f>SUMIFS('Portfolio Allocation'!Y$10:Y$109,'Portfolio Allocation'!$A$10:$A$109,'Graph Tables'!$D180)</f>
        <v>0</v>
      </c>
      <c r="AC180" s="47">
        <f>SUMIFS('Portfolio Allocation'!Z$10:Z$109,'Portfolio Allocation'!$A$10:$A$109,'Graph Tables'!$D180)</f>
        <v>0</v>
      </c>
      <c r="AD180" s="47"/>
      <c r="AH180" s="47"/>
      <c r="AI180" s="269">
        <f t="shared" si="265"/>
        <v>1</v>
      </c>
      <c r="AJ180" s="269">
        <f>AI180+COUNTIF(AI$2:$AI180,AI180)-1</f>
        <v>179</v>
      </c>
      <c r="AK180" s="271" t="str">
        <f t="shared" si="213"/>
        <v>Russia</v>
      </c>
      <c r="AL180" s="71">
        <f t="shared" si="266"/>
        <v>0</v>
      </c>
      <c r="AM180" s="45">
        <f t="shared" si="214"/>
        <v>0</v>
      </c>
      <c r="AN180" s="45">
        <f t="shared" si="215"/>
        <v>0</v>
      </c>
      <c r="AO180" s="45">
        <f t="shared" si="216"/>
        <v>0</v>
      </c>
      <c r="AP180" s="45">
        <f t="shared" si="217"/>
        <v>0</v>
      </c>
      <c r="AQ180" s="45">
        <f t="shared" si="218"/>
        <v>0</v>
      </c>
      <c r="AR180" s="45">
        <f t="shared" si="219"/>
        <v>0</v>
      </c>
      <c r="AS180" s="45">
        <f t="shared" si="220"/>
        <v>0</v>
      </c>
      <c r="AT180" s="45">
        <f t="shared" si="221"/>
        <v>0</v>
      </c>
      <c r="AU180" s="45">
        <f t="shared" si="222"/>
        <v>0</v>
      </c>
      <c r="AV180" s="45">
        <f t="shared" si="223"/>
        <v>0</v>
      </c>
      <c r="AW180" s="45">
        <f t="shared" si="224"/>
        <v>0</v>
      </c>
      <c r="AX180" s="45">
        <f t="shared" si="225"/>
        <v>0</v>
      </c>
      <c r="AY180" s="45">
        <f t="shared" si="226"/>
        <v>0</v>
      </c>
      <c r="AZ180" s="45">
        <f t="shared" si="227"/>
        <v>0</v>
      </c>
      <c r="BA180" s="45">
        <f t="shared" si="228"/>
        <v>0</v>
      </c>
      <c r="BB180" s="45">
        <f t="shared" si="229"/>
        <v>0</v>
      </c>
      <c r="BC180" s="45">
        <f t="shared" si="230"/>
        <v>0</v>
      </c>
      <c r="BD180" s="45">
        <f t="shared" si="231"/>
        <v>0</v>
      </c>
      <c r="BE180" s="45">
        <f t="shared" si="232"/>
        <v>0</v>
      </c>
      <c r="BF180" s="45">
        <f t="shared" si="233"/>
        <v>0</v>
      </c>
      <c r="BG180" s="45">
        <f t="shared" si="234"/>
        <v>0</v>
      </c>
      <c r="BH180" s="45">
        <f t="shared" si="235"/>
        <v>0</v>
      </c>
      <c r="BI180" s="45">
        <f t="shared" si="236"/>
        <v>0</v>
      </c>
      <c r="BJ180" s="45">
        <f t="shared" si="237"/>
        <v>0</v>
      </c>
      <c r="BK180" s="45"/>
      <c r="CN180" s="274">
        <f t="shared" si="267"/>
        <v>0</v>
      </c>
      <c r="CO180" s="274">
        <v>179</v>
      </c>
      <c r="CP180" s="269">
        <f t="shared" si="268"/>
        <v>1</v>
      </c>
      <c r="CQ180" s="269">
        <f>CP180+COUNTIF($CP$2:CP180,CP180)-1</f>
        <v>179</v>
      </c>
      <c r="CR180" s="271" t="str">
        <f t="shared" si="238"/>
        <v>Russia</v>
      </c>
      <c r="CS180" s="71">
        <f t="shared" si="269"/>
        <v>0</v>
      </c>
      <c r="CT180" s="45">
        <f t="shared" si="239"/>
        <v>0</v>
      </c>
      <c r="CU180" s="45">
        <f t="shared" si="240"/>
        <v>0</v>
      </c>
      <c r="CV180" s="45">
        <f t="shared" si="241"/>
        <v>0</v>
      </c>
      <c r="CW180" s="45">
        <f t="shared" si="242"/>
        <v>0</v>
      </c>
      <c r="CX180" s="45">
        <f t="shared" si="243"/>
        <v>0</v>
      </c>
      <c r="CY180" s="45">
        <f t="shared" si="244"/>
        <v>0</v>
      </c>
      <c r="CZ180" s="45">
        <f t="shared" si="245"/>
        <v>0</v>
      </c>
      <c r="DA180" s="45">
        <f t="shared" si="246"/>
        <v>0</v>
      </c>
      <c r="DB180" s="45">
        <f t="shared" si="247"/>
        <v>0</v>
      </c>
      <c r="DC180" s="45">
        <f t="shared" si="248"/>
        <v>0</v>
      </c>
      <c r="DD180" s="45">
        <f t="shared" si="249"/>
        <v>0</v>
      </c>
      <c r="DE180" s="45">
        <f t="shared" si="250"/>
        <v>0</v>
      </c>
      <c r="DF180" s="45">
        <f t="shared" si="251"/>
        <v>0</v>
      </c>
      <c r="DG180" s="45">
        <f t="shared" si="252"/>
        <v>0</v>
      </c>
      <c r="DH180" s="45">
        <f t="shared" si="253"/>
        <v>0</v>
      </c>
      <c r="DI180" s="45">
        <f t="shared" si="254"/>
        <v>0</v>
      </c>
      <c r="DJ180" s="45">
        <f t="shared" si="255"/>
        <v>0</v>
      </c>
      <c r="DK180" s="45">
        <f t="shared" si="256"/>
        <v>0</v>
      </c>
      <c r="DL180" s="45">
        <f t="shared" si="257"/>
        <v>0</v>
      </c>
      <c r="DM180" s="45">
        <f t="shared" si="258"/>
        <v>0</v>
      </c>
      <c r="DN180" s="45">
        <f t="shared" si="259"/>
        <v>0</v>
      </c>
      <c r="DO180" s="45">
        <f t="shared" si="260"/>
        <v>0</v>
      </c>
      <c r="DP180" s="45">
        <f t="shared" si="261"/>
        <v>0</v>
      </c>
      <c r="DQ180" s="45">
        <f t="shared" si="262"/>
        <v>0</v>
      </c>
    </row>
    <row r="181" spans="1:121">
      <c r="A181" s="269">
        <v>180</v>
      </c>
      <c r="B181" s="400">
        <f t="shared" si="263"/>
        <v>1</v>
      </c>
      <c r="C181" s="401">
        <f>B181+COUNTIF(B$2:$B181,B181)-1</f>
        <v>180</v>
      </c>
      <c r="D181" s="402" t="str">
        <f>Tables!AI181</f>
        <v>Rwanda</v>
      </c>
      <c r="E181" s="403">
        <f t="shared" si="264"/>
        <v>0</v>
      </c>
      <c r="F181" s="47">
        <f>SUMIFS('Portfolio Allocation'!C$10:C$109,'Portfolio Allocation'!$A$10:$A$109,'Graph Tables'!$D181)</f>
        <v>0</v>
      </c>
      <c r="G181" s="47">
        <f>SUMIFS('Portfolio Allocation'!D$10:D$109,'Portfolio Allocation'!$A$10:$A$109,'Graph Tables'!$D181)</f>
        <v>0</v>
      </c>
      <c r="H181" s="47">
        <f>SUMIFS('Portfolio Allocation'!E$10:E$109,'Portfolio Allocation'!$A$10:$A$109,'Graph Tables'!$D181)</f>
        <v>0</v>
      </c>
      <c r="I181" s="47">
        <f>SUMIFS('Portfolio Allocation'!F$10:F$109,'Portfolio Allocation'!$A$10:$A$109,'Graph Tables'!$D181)</f>
        <v>0</v>
      </c>
      <c r="J181" s="47">
        <f>SUMIFS('Portfolio Allocation'!G$10:G$109,'Portfolio Allocation'!$A$10:$A$109,'Graph Tables'!$D181)</f>
        <v>0</v>
      </c>
      <c r="K181" s="47">
        <f>SUMIFS('Portfolio Allocation'!H$10:H$109,'Portfolio Allocation'!$A$10:$A$109,'Graph Tables'!$D181)</f>
        <v>0</v>
      </c>
      <c r="L181" s="47">
        <f>SUMIFS('Portfolio Allocation'!I$10:I$109,'Portfolio Allocation'!$A$10:$A$109,'Graph Tables'!$D181)</f>
        <v>0</v>
      </c>
      <c r="M181" s="47">
        <f>SUMIFS('Portfolio Allocation'!J$10:J$109,'Portfolio Allocation'!$A$10:$A$109,'Graph Tables'!$D181)</f>
        <v>0</v>
      </c>
      <c r="N181" s="47">
        <f>SUMIFS('Portfolio Allocation'!K$10:K$109,'Portfolio Allocation'!$A$10:$A$109,'Graph Tables'!$D181)</f>
        <v>0</v>
      </c>
      <c r="O181" s="47">
        <f>SUMIFS('Portfolio Allocation'!L$10:L$109,'Portfolio Allocation'!$A$10:$A$109,'Graph Tables'!$D181)</f>
        <v>0</v>
      </c>
      <c r="P181" s="47">
        <f>SUMIFS('Portfolio Allocation'!M$10:M$109,'Portfolio Allocation'!$A$10:$A$109,'Graph Tables'!$D181)</f>
        <v>0</v>
      </c>
      <c r="Q181" s="47">
        <f>SUMIFS('Portfolio Allocation'!N$10:N$109,'Portfolio Allocation'!$A$10:$A$109,'Graph Tables'!$D181)</f>
        <v>0</v>
      </c>
      <c r="R181" s="47">
        <f>SUMIFS('Portfolio Allocation'!O$10:O$109,'Portfolio Allocation'!$A$10:$A$109,'Graph Tables'!$D181)</f>
        <v>0</v>
      </c>
      <c r="S181" s="47">
        <f>SUMIFS('Portfolio Allocation'!P$10:P$109,'Portfolio Allocation'!$A$10:$A$109,'Graph Tables'!$D181)</f>
        <v>0</v>
      </c>
      <c r="T181" s="47">
        <f>SUMIFS('Portfolio Allocation'!Q$10:Q$109,'Portfolio Allocation'!$A$10:$A$109,'Graph Tables'!$D181)</f>
        <v>0</v>
      </c>
      <c r="U181" s="47">
        <f>SUMIFS('Portfolio Allocation'!R$10:R$109,'Portfolio Allocation'!$A$10:$A$109,'Graph Tables'!$D181)</f>
        <v>0</v>
      </c>
      <c r="V181" s="47">
        <f>SUMIFS('Portfolio Allocation'!S$10:S$109,'Portfolio Allocation'!$A$10:$A$109,'Graph Tables'!$D181)</f>
        <v>0</v>
      </c>
      <c r="W181" s="47">
        <f>SUMIFS('Portfolio Allocation'!T$10:T$109,'Portfolio Allocation'!$A$10:$A$109,'Graph Tables'!$D181)</f>
        <v>0</v>
      </c>
      <c r="X181" s="47">
        <f>SUMIFS('Portfolio Allocation'!U$10:U$109,'Portfolio Allocation'!$A$10:$A$109,'Graph Tables'!$D181)</f>
        <v>0</v>
      </c>
      <c r="Y181" s="47">
        <f>SUMIFS('Portfolio Allocation'!V$10:V$109,'Portfolio Allocation'!$A$10:$A$109,'Graph Tables'!$D181)</f>
        <v>0</v>
      </c>
      <c r="Z181" s="47">
        <f>SUMIFS('Portfolio Allocation'!W$10:W$109,'Portfolio Allocation'!$A$10:$A$109,'Graph Tables'!$D181)</f>
        <v>0</v>
      </c>
      <c r="AA181" s="47">
        <f>SUMIFS('Portfolio Allocation'!X$10:X$109,'Portfolio Allocation'!$A$10:$A$109,'Graph Tables'!$D181)</f>
        <v>0</v>
      </c>
      <c r="AB181" s="47">
        <f>SUMIFS('Portfolio Allocation'!Y$10:Y$109,'Portfolio Allocation'!$A$10:$A$109,'Graph Tables'!$D181)</f>
        <v>0</v>
      </c>
      <c r="AC181" s="47">
        <f>SUMIFS('Portfolio Allocation'!Z$10:Z$109,'Portfolio Allocation'!$A$10:$A$109,'Graph Tables'!$D181)</f>
        <v>0</v>
      </c>
      <c r="AD181" s="47"/>
      <c r="AH181" s="47"/>
      <c r="AI181" s="269">
        <f t="shared" si="265"/>
        <v>1</v>
      </c>
      <c r="AJ181" s="269">
        <f>AI181+COUNTIF(AI$2:$AI181,AI181)-1</f>
        <v>180</v>
      </c>
      <c r="AK181" s="271" t="str">
        <f t="shared" si="213"/>
        <v>Rwanda</v>
      </c>
      <c r="AL181" s="71">
        <f t="shared" si="266"/>
        <v>0</v>
      </c>
      <c r="AM181" s="45">
        <f t="shared" si="214"/>
        <v>0</v>
      </c>
      <c r="AN181" s="45">
        <f t="shared" si="215"/>
        <v>0</v>
      </c>
      <c r="AO181" s="45">
        <f t="shared" si="216"/>
        <v>0</v>
      </c>
      <c r="AP181" s="45">
        <f t="shared" si="217"/>
        <v>0</v>
      </c>
      <c r="AQ181" s="45">
        <f t="shared" si="218"/>
        <v>0</v>
      </c>
      <c r="AR181" s="45">
        <f t="shared" si="219"/>
        <v>0</v>
      </c>
      <c r="AS181" s="45">
        <f t="shared" si="220"/>
        <v>0</v>
      </c>
      <c r="AT181" s="45">
        <f t="shared" si="221"/>
        <v>0</v>
      </c>
      <c r="AU181" s="45">
        <f t="shared" si="222"/>
        <v>0</v>
      </c>
      <c r="AV181" s="45">
        <f t="shared" si="223"/>
        <v>0</v>
      </c>
      <c r="AW181" s="45">
        <f t="shared" si="224"/>
        <v>0</v>
      </c>
      <c r="AX181" s="45">
        <f t="shared" si="225"/>
        <v>0</v>
      </c>
      <c r="AY181" s="45">
        <f t="shared" si="226"/>
        <v>0</v>
      </c>
      <c r="AZ181" s="45">
        <f t="shared" si="227"/>
        <v>0</v>
      </c>
      <c r="BA181" s="45">
        <f t="shared" si="228"/>
        <v>0</v>
      </c>
      <c r="BB181" s="45">
        <f t="shared" si="229"/>
        <v>0</v>
      </c>
      <c r="BC181" s="45">
        <f t="shared" si="230"/>
        <v>0</v>
      </c>
      <c r="BD181" s="45">
        <f t="shared" si="231"/>
        <v>0</v>
      </c>
      <c r="BE181" s="45">
        <f t="shared" si="232"/>
        <v>0</v>
      </c>
      <c r="BF181" s="45">
        <f t="shared" si="233"/>
        <v>0</v>
      </c>
      <c r="BG181" s="45">
        <f t="shared" si="234"/>
        <v>0</v>
      </c>
      <c r="BH181" s="45">
        <f t="shared" si="235"/>
        <v>0</v>
      </c>
      <c r="BI181" s="45">
        <f t="shared" si="236"/>
        <v>0</v>
      </c>
      <c r="BJ181" s="45">
        <f t="shared" si="237"/>
        <v>0</v>
      </c>
      <c r="BK181" s="45"/>
      <c r="CN181" s="274">
        <f t="shared" si="267"/>
        <v>0</v>
      </c>
      <c r="CO181" s="274">
        <v>180</v>
      </c>
      <c r="CP181" s="269">
        <f t="shared" si="268"/>
        <v>1</v>
      </c>
      <c r="CQ181" s="269">
        <f>CP181+COUNTIF($CP$2:CP181,CP181)-1</f>
        <v>180</v>
      </c>
      <c r="CR181" s="271" t="str">
        <f t="shared" si="238"/>
        <v>Rwanda</v>
      </c>
      <c r="CS181" s="71">
        <f t="shared" si="269"/>
        <v>0</v>
      </c>
      <c r="CT181" s="45">
        <f t="shared" si="239"/>
        <v>0</v>
      </c>
      <c r="CU181" s="45">
        <f t="shared" si="240"/>
        <v>0</v>
      </c>
      <c r="CV181" s="45">
        <f t="shared" si="241"/>
        <v>0</v>
      </c>
      <c r="CW181" s="45">
        <f t="shared" si="242"/>
        <v>0</v>
      </c>
      <c r="CX181" s="45">
        <f t="shared" si="243"/>
        <v>0</v>
      </c>
      <c r="CY181" s="45">
        <f t="shared" si="244"/>
        <v>0</v>
      </c>
      <c r="CZ181" s="45">
        <f t="shared" si="245"/>
        <v>0</v>
      </c>
      <c r="DA181" s="45">
        <f t="shared" si="246"/>
        <v>0</v>
      </c>
      <c r="DB181" s="45">
        <f t="shared" si="247"/>
        <v>0</v>
      </c>
      <c r="DC181" s="45">
        <f t="shared" si="248"/>
        <v>0</v>
      </c>
      <c r="DD181" s="45">
        <f t="shared" si="249"/>
        <v>0</v>
      </c>
      <c r="DE181" s="45">
        <f t="shared" si="250"/>
        <v>0</v>
      </c>
      <c r="DF181" s="45">
        <f t="shared" si="251"/>
        <v>0</v>
      </c>
      <c r="DG181" s="45">
        <f t="shared" si="252"/>
        <v>0</v>
      </c>
      <c r="DH181" s="45">
        <f t="shared" si="253"/>
        <v>0</v>
      </c>
      <c r="DI181" s="45">
        <f t="shared" si="254"/>
        <v>0</v>
      </c>
      <c r="DJ181" s="45">
        <f t="shared" si="255"/>
        <v>0</v>
      </c>
      <c r="DK181" s="45">
        <f t="shared" si="256"/>
        <v>0</v>
      </c>
      <c r="DL181" s="45">
        <f t="shared" si="257"/>
        <v>0</v>
      </c>
      <c r="DM181" s="45">
        <f t="shared" si="258"/>
        <v>0</v>
      </c>
      <c r="DN181" s="45">
        <f t="shared" si="259"/>
        <v>0</v>
      </c>
      <c r="DO181" s="45">
        <f t="shared" si="260"/>
        <v>0</v>
      </c>
      <c r="DP181" s="45">
        <f t="shared" si="261"/>
        <v>0</v>
      </c>
      <c r="DQ181" s="45">
        <f t="shared" si="262"/>
        <v>0</v>
      </c>
    </row>
    <row r="182" spans="1:121">
      <c r="A182" s="269">
        <v>181</v>
      </c>
      <c r="B182" s="400">
        <f t="shared" si="263"/>
        <v>1</v>
      </c>
      <c r="C182" s="401">
        <f>B182+COUNTIF(B$2:$B182,B182)-1</f>
        <v>181</v>
      </c>
      <c r="D182" s="402" t="str">
        <f>Tables!AI182</f>
        <v>Samoa</v>
      </c>
      <c r="E182" s="403">
        <f t="shared" si="264"/>
        <v>0</v>
      </c>
      <c r="F182" s="47">
        <f>SUMIFS('Portfolio Allocation'!C$10:C$109,'Portfolio Allocation'!$A$10:$A$109,'Graph Tables'!$D182)</f>
        <v>0</v>
      </c>
      <c r="G182" s="47">
        <f>SUMIFS('Portfolio Allocation'!D$10:D$109,'Portfolio Allocation'!$A$10:$A$109,'Graph Tables'!$D182)</f>
        <v>0</v>
      </c>
      <c r="H182" s="47">
        <f>SUMIFS('Portfolio Allocation'!E$10:E$109,'Portfolio Allocation'!$A$10:$A$109,'Graph Tables'!$D182)</f>
        <v>0</v>
      </c>
      <c r="I182" s="47">
        <f>SUMIFS('Portfolio Allocation'!F$10:F$109,'Portfolio Allocation'!$A$10:$A$109,'Graph Tables'!$D182)</f>
        <v>0</v>
      </c>
      <c r="J182" s="47">
        <f>SUMIFS('Portfolio Allocation'!G$10:G$109,'Portfolio Allocation'!$A$10:$A$109,'Graph Tables'!$D182)</f>
        <v>0</v>
      </c>
      <c r="K182" s="47">
        <f>SUMIFS('Portfolio Allocation'!H$10:H$109,'Portfolio Allocation'!$A$10:$A$109,'Graph Tables'!$D182)</f>
        <v>0</v>
      </c>
      <c r="L182" s="47">
        <f>SUMIFS('Portfolio Allocation'!I$10:I$109,'Portfolio Allocation'!$A$10:$A$109,'Graph Tables'!$D182)</f>
        <v>0</v>
      </c>
      <c r="M182" s="47">
        <f>SUMIFS('Portfolio Allocation'!J$10:J$109,'Portfolio Allocation'!$A$10:$A$109,'Graph Tables'!$D182)</f>
        <v>0</v>
      </c>
      <c r="N182" s="47">
        <f>SUMIFS('Portfolio Allocation'!K$10:K$109,'Portfolio Allocation'!$A$10:$A$109,'Graph Tables'!$D182)</f>
        <v>0</v>
      </c>
      <c r="O182" s="47">
        <f>SUMIFS('Portfolio Allocation'!L$10:L$109,'Portfolio Allocation'!$A$10:$A$109,'Graph Tables'!$D182)</f>
        <v>0</v>
      </c>
      <c r="P182" s="47">
        <f>SUMIFS('Portfolio Allocation'!M$10:M$109,'Portfolio Allocation'!$A$10:$A$109,'Graph Tables'!$D182)</f>
        <v>0</v>
      </c>
      <c r="Q182" s="47">
        <f>SUMIFS('Portfolio Allocation'!N$10:N$109,'Portfolio Allocation'!$A$10:$A$109,'Graph Tables'!$D182)</f>
        <v>0</v>
      </c>
      <c r="R182" s="47">
        <f>SUMIFS('Portfolio Allocation'!O$10:O$109,'Portfolio Allocation'!$A$10:$A$109,'Graph Tables'!$D182)</f>
        <v>0</v>
      </c>
      <c r="S182" s="47">
        <f>SUMIFS('Portfolio Allocation'!P$10:P$109,'Portfolio Allocation'!$A$10:$A$109,'Graph Tables'!$D182)</f>
        <v>0</v>
      </c>
      <c r="T182" s="47">
        <f>SUMIFS('Portfolio Allocation'!Q$10:Q$109,'Portfolio Allocation'!$A$10:$A$109,'Graph Tables'!$D182)</f>
        <v>0</v>
      </c>
      <c r="U182" s="47">
        <f>SUMIFS('Portfolio Allocation'!R$10:R$109,'Portfolio Allocation'!$A$10:$A$109,'Graph Tables'!$D182)</f>
        <v>0</v>
      </c>
      <c r="V182" s="47">
        <f>SUMIFS('Portfolio Allocation'!S$10:S$109,'Portfolio Allocation'!$A$10:$A$109,'Graph Tables'!$D182)</f>
        <v>0</v>
      </c>
      <c r="W182" s="47">
        <f>SUMIFS('Portfolio Allocation'!T$10:T$109,'Portfolio Allocation'!$A$10:$A$109,'Graph Tables'!$D182)</f>
        <v>0</v>
      </c>
      <c r="X182" s="47">
        <f>SUMIFS('Portfolio Allocation'!U$10:U$109,'Portfolio Allocation'!$A$10:$A$109,'Graph Tables'!$D182)</f>
        <v>0</v>
      </c>
      <c r="Y182" s="47">
        <f>SUMIFS('Portfolio Allocation'!V$10:V$109,'Portfolio Allocation'!$A$10:$A$109,'Graph Tables'!$D182)</f>
        <v>0</v>
      </c>
      <c r="Z182" s="47">
        <f>SUMIFS('Portfolio Allocation'!W$10:W$109,'Portfolio Allocation'!$A$10:$A$109,'Graph Tables'!$D182)</f>
        <v>0</v>
      </c>
      <c r="AA182" s="47">
        <f>SUMIFS('Portfolio Allocation'!X$10:X$109,'Portfolio Allocation'!$A$10:$A$109,'Graph Tables'!$D182)</f>
        <v>0</v>
      </c>
      <c r="AB182" s="47">
        <f>SUMIFS('Portfolio Allocation'!Y$10:Y$109,'Portfolio Allocation'!$A$10:$A$109,'Graph Tables'!$D182)</f>
        <v>0</v>
      </c>
      <c r="AC182" s="47">
        <f>SUMIFS('Portfolio Allocation'!Z$10:Z$109,'Portfolio Allocation'!$A$10:$A$109,'Graph Tables'!$D182)</f>
        <v>0</v>
      </c>
      <c r="AD182" s="47"/>
      <c r="AH182" s="47"/>
      <c r="AI182" s="269">
        <f t="shared" si="265"/>
        <v>1</v>
      </c>
      <c r="AJ182" s="269">
        <f>AI182+COUNTIF(AI$2:$AI182,AI182)-1</f>
        <v>181</v>
      </c>
      <c r="AK182" s="271" t="str">
        <f t="shared" si="213"/>
        <v>Samoa</v>
      </c>
      <c r="AL182" s="71">
        <f t="shared" si="266"/>
        <v>0</v>
      </c>
      <c r="AM182" s="45">
        <f t="shared" si="214"/>
        <v>0</v>
      </c>
      <c r="AN182" s="45">
        <f t="shared" si="215"/>
        <v>0</v>
      </c>
      <c r="AO182" s="45">
        <f t="shared" si="216"/>
        <v>0</v>
      </c>
      <c r="AP182" s="45">
        <f t="shared" si="217"/>
        <v>0</v>
      </c>
      <c r="AQ182" s="45">
        <f t="shared" si="218"/>
        <v>0</v>
      </c>
      <c r="AR182" s="45">
        <f t="shared" si="219"/>
        <v>0</v>
      </c>
      <c r="AS182" s="45">
        <f t="shared" si="220"/>
        <v>0</v>
      </c>
      <c r="AT182" s="45">
        <f t="shared" si="221"/>
        <v>0</v>
      </c>
      <c r="AU182" s="45">
        <f t="shared" si="222"/>
        <v>0</v>
      </c>
      <c r="AV182" s="45">
        <f t="shared" si="223"/>
        <v>0</v>
      </c>
      <c r="AW182" s="45">
        <f t="shared" si="224"/>
        <v>0</v>
      </c>
      <c r="AX182" s="45">
        <f t="shared" si="225"/>
        <v>0</v>
      </c>
      <c r="AY182" s="45">
        <f t="shared" si="226"/>
        <v>0</v>
      </c>
      <c r="AZ182" s="45">
        <f t="shared" si="227"/>
        <v>0</v>
      </c>
      <c r="BA182" s="45">
        <f t="shared" si="228"/>
        <v>0</v>
      </c>
      <c r="BB182" s="45">
        <f t="shared" si="229"/>
        <v>0</v>
      </c>
      <c r="BC182" s="45">
        <f t="shared" si="230"/>
        <v>0</v>
      </c>
      <c r="BD182" s="45">
        <f t="shared" si="231"/>
        <v>0</v>
      </c>
      <c r="BE182" s="45">
        <f t="shared" si="232"/>
        <v>0</v>
      </c>
      <c r="BF182" s="45">
        <f t="shared" si="233"/>
        <v>0</v>
      </c>
      <c r="BG182" s="45">
        <f t="shared" si="234"/>
        <v>0</v>
      </c>
      <c r="BH182" s="45">
        <f t="shared" si="235"/>
        <v>0</v>
      </c>
      <c r="BI182" s="45">
        <f t="shared" si="236"/>
        <v>0</v>
      </c>
      <c r="BJ182" s="45">
        <f t="shared" si="237"/>
        <v>0</v>
      </c>
      <c r="BK182" s="45"/>
      <c r="CN182" s="274">
        <f t="shared" si="267"/>
        <v>0</v>
      </c>
      <c r="CO182" s="274">
        <v>181</v>
      </c>
      <c r="CP182" s="269">
        <f t="shared" si="268"/>
        <v>1</v>
      </c>
      <c r="CQ182" s="269">
        <f>CP182+COUNTIF($CP$2:CP182,CP182)-1</f>
        <v>181</v>
      </c>
      <c r="CR182" s="271" t="str">
        <f t="shared" si="238"/>
        <v>Samoa</v>
      </c>
      <c r="CS182" s="71">
        <f t="shared" si="269"/>
        <v>0</v>
      </c>
      <c r="CT182" s="45">
        <f t="shared" si="239"/>
        <v>0</v>
      </c>
      <c r="CU182" s="45">
        <f t="shared" si="240"/>
        <v>0</v>
      </c>
      <c r="CV182" s="45">
        <f t="shared" si="241"/>
        <v>0</v>
      </c>
      <c r="CW182" s="45">
        <f t="shared" si="242"/>
        <v>0</v>
      </c>
      <c r="CX182" s="45">
        <f t="shared" si="243"/>
        <v>0</v>
      </c>
      <c r="CY182" s="45">
        <f t="shared" si="244"/>
        <v>0</v>
      </c>
      <c r="CZ182" s="45">
        <f t="shared" si="245"/>
        <v>0</v>
      </c>
      <c r="DA182" s="45">
        <f t="shared" si="246"/>
        <v>0</v>
      </c>
      <c r="DB182" s="45">
        <f t="shared" si="247"/>
        <v>0</v>
      </c>
      <c r="DC182" s="45">
        <f t="shared" si="248"/>
        <v>0</v>
      </c>
      <c r="DD182" s="45">
        <f t="shared" si="249"/>
        <v>0</v>
      </c>
      <c r="DE182" s="45">
        <f t="shared" si="250"/>
        <v>0</v>
      </c>
      <c r="DF182" s="45">
        <f t="shared" si="251"/>
        <v>0</v>
      </c>
      <c r="DG182" s="45">
        <f t="shared" si="252"/>
        <v>0</v>
      </c>
      <c r="DH182" s="45">
        <f t="shared" si="253"/>
        <v>0</v>
      </c>
      <c r="DI182" s="45">
        <f t="shared" si="254"/>
        <v>0</v>
      </c>
      <c r="DJ182" s="45">
        <f t="shared" si="255"/>
        <v>0</v>
      </c>
      <c r="DK182" s="45">
        <f t="shared" si="256"/>
        <v>0</v>
      </c>
      <c r="DL182" s="45">
        <f t="shared" si="257"/>
        <v>0</v>
      </c>
      <c r="DM182" s="45">
        <f t="shared" si="258"/>
        <v>0</v>
      </c>
      <c r="DN182" s="45">
        <f t="shared" si="259"/>
        <v>0</v>
      </c>
      <c r="DO182" s="45">
        <f t="shared" si="260"/>
        <v>0</v>
      </c>
      <c r="DP182" s="45">
        <f t="shared" si="261"/>
        <v>0</v>
      </c>
      <c r="DQ182" s="45">
        <f t="shared" si="262"/>
        <v>0</v>
      </c>
    </row>
    <row r="183" spans="1:121">
      <c r="A183" s="269">
        <v>182</v>
      </c>
      <c r="B183" s="400">
        <f t="shared" si="263"/>
        <v>1</v>
      </c>
      <c r="C183" s="401">
        <f>B183+COUNTIF(B$2:$B183,B183)-1</f>
        <v>182</v>
      </c>
      <c r="D183" s="402" t="str">
        <f>Tables!AI183</f>
        <v>San Marino</v>
      </c>
      <c r="E183" s="403">
        <f t="shared" si="264"/>
        <v>0</v>
      </c>
      <c r="F183" s="47">
        <f>SUMIFS('Portfolio Allocation'!C$10:C$109,'Portfolio Allocation'!$A$10:$A$109,'Graph Tables'!$D183)</f>
        <v>0</v>
      </c>
      <c r="G183" s="47">
        <f>SUMIFS('Portfolio Allocation'!D$10:D$109,'Portfolio Allocation'!$A$10:$A$109,'Graph Tables'!$D183)</f>
        <v>0</v>
      </c>
      <c r="H183" s="47">
        <f>SUMIFS('Portfolio Allocation'!E$10:E$109,'Portfolio Allocation'!$A$10:$A$109,'Graph Tables'!$D183)</f>
        <v>0</v>
      </c>
      <c r="I183" s="47">
        <f>SUMIFS('Portfolio Allocation'!F$10:F$109,'Portfolio Allocation'!$A$10:$A$109,'Graph Tables'!$D183)</f>
        <v>0</v>
      </c>
      <c r="J183" s="47">
        <f>SUMIFS('Portfolio Allocation'!G$10:G$109,'Portfolio Allocation'!$A$10:$A$109,'Graph Tables'!$D183)</f>
        <v>0</v>
      </c>
      <c r="K183" s="47">
        <f>SUMIFS('Portfolio Allocation'!H$10:H$109,'Portfolio Allocation'!$A$10:$A$109,'Graph Tables'!$D183)</f>
        <v>0</v>
      </c>
      <c r="L183" s="47">
        <f>SUMIFS('Portfolio Allocation'!I$10:I$109,'Portfolio Allocation'!$A$10:$A$109,'Graph Tables'!$D183)</f>
        <v>0</v>
      </c>
      <c r="M183" s="47">
        <f>SUMIFS('Portfolio Allocation'!J$10:J$109,'Portfolio Allocation'!$A$10:$A$109,'Graph Tables'!$D183)</f>
        <v>0</v>
      </c>
      <c r="N183" s="47">
        <f>SUMIFS('Portfolio Allocation'!K$10:K$109,'Portfolio Allocation'!$A$10:$A$109,'Graph Tables'!$D183)</f>
        <v>0</v>
      </c>
      <c r="O183" s="47">
        <f>SUMIFS('Portfolio Allocation'!L$10:L$109,'Portfolio Allocation'!$A$10:$A$109,'Graph Tables'!$D183)</f>
        <v>0</v>
      </c>
      <c r="P183" s="47">
        <f>SUMIFS('Portfolio Allocation'!M$10:M$109,'Portfolio Allocation'!$A$10:$A$109,'Graph Tables'!$D183)</f>
        <v>0</v>
      </c>
      <c r="Q183" s="47">
        <f>SUMIFS('Portfolio Allocation'!N$10:N$109,'Portfolio Allocation'!$A$10:$A$109,'Graph Tables'!$D183)</f>
        <v>0</v>
      </c>
      <c r="R183" s="47">
        <f>SUMIFS('Portfolio Allocation'!O$10:O$109,'Portfolio Allocation'!$A$10:$A$109,'Graph Tables'!$D183)</f>
        <v>0</v>
      </c>
      <c r="S183" s="47">
        <f>SUMIFS('Portfolio Allocation'!P$10:P$109,'Portfolio Allocation'!$A$10:$A$109,'Graph Tables'!$D183)</f>
        <v>0</v>
      </c>
      <c r="T183" s="47">
        <f>SUMIFS('Portfolio Allocation'!Q$10:Q$109,'Portfolio Allocation'!$A$10:$A$109,'Graph Tables'!$D183)</f>
        <v>0</v>
      </c>
      <c r="U183" s="47">
        <f>SUMIFS('Portfolio Allocation'!R$10:R$109,'Portfolio Allocation'!$A$10:$A$109,'Graph Tables'!$D183)</f>
        <v>0</v>
      </c>
      <c r="V183" s="47">
        <f>SUMIFS('Portfolio Allocation'!S$10:S$109,'Portfolio Allocation'!$A$10:$A$109,'Graph Tables'!$D183)</f>
        <v>0</v>
      </c>
      <c r="W183" s="47">
        <f>SUMIFS('Portfolio Allocation'!T$10:T$109,'Portfolio Allocation'!$A$10:$A$109,'Graph Tables'!$D183)</f>
        <v>0</v>
      </c>
      <c r="X183" s="47">
        <f>SUMIFS('Portfolio Allocation'!U$10:U$109,'Portfolio Allocation'!$A$10:$A$109,'Graph Tables'!$D183)</f>
        <v>0</v>
      </c>
      <c r="Y183" s="47">
        <f>SUMIFS('Portfolio Allocation'!V$10:V$109,'Portfolio Allocation'!$A$10:$A$109,'Graph Tables'!$D183)</f>
        <v>0</v>
      </c>
      <c r="Z183" s="47">
        <f>SUMIFS('Portfolio Allocation'!W$10:W$109,'Portfolio Allocation'!$A$10:$A$109,'Graph Tables'!$D183)</f>
        <v>0</v>
      </c>
      <c r="AA183" s="47">
        <f>SUMIFS('Portfolio Allocation'!X$10:X$109,'Portfolio Allocation'!$A$10:$A$109,'Graph Tables'!$D183)</f>
        <v>0</v>
      </c>
      <c r="AB183" s="47">
        <f>SUMIFS('Portfolio Allocation'!Y$10:Y$109,'Portfolio Allocation'!$A$10:$A$109,'Graph Tables'!$D183)</f>
        <v>0</v>
      </c>
      <c r="AC183" s="47">
        <f>SUMIFS('Portfolio Allocation'!Z$10:Z$109,'Portfolio Allocation'!$A$10:$A$109,'Graph Tables'!$D183)</f>
        <v>0</v>
      </c>
      <c r="AD183" s="47"/>
      <c r="AH183" s="47"/>
      <c r="AI183" s="269">
        <f t="shared" si="265"/>
        <v>1</v>
      </c>
      <c r="AJ183" s="269">
        <f>AI183+COUNTIF(AI$2:$AI183,AI183)-1</f>
        <v>182</v>
      </c>
      <c r="AK183" s="271" t="str">
        <f t="shared" si="213"/>
        <v>San Marino</v>
      </c>
      <c r="AL183" s="71">
        <f t="shared" si="266"/>
        <v>0</v>
      </c>
      <c r="AM183" s="45">
        <f t="shared" si="214"/>
        <v>0</v>
      </c>
      <c r="AN183" s="45">
        <f t="shared" si="215"/>
        <v>0</v>
      </c>
      <c r="AO183" s="45">
        <f t="shared" si="216"/>
        <v>0</v>
      </c>
      <c r="AP183" s="45">
        <f t="shared" si="217"/>
        <v>0</v>
      </c>
      <c r="AQ183" s="45">
        <f t="shared" si="218"/>
        <v>0</v>
      </c>
      <c r="AR183" s="45">
        <f t="shared" si="219"/>
        <v>0</v>
      </c>
      <c r="AS183" s="45">
        <f t="shared" si="220"/>
        <v>0</v>
      </c>
      <c r="AT183" s="45">
        <f t="shared" si="221"/>
        <v>0</v>
      </c>
      <c r="AU183" s="45">
        <f t="shared" si="222"/>
        <v>0</v>
      </c>
      <c r="AV183" s="45">
        <f t="shared" si="223"/>
        <v>0</v>
      </c>
      <c r="AW183" s="45">
        <f t="shared" si="224"/>
        <v>0</v>
      </c>
      <c r="AX183" s="45">
        <f t="shared" si="225"/>
        <v>0</v>
      </c>
      <c r="AY183" s="45">
        <f t="shared" si="226"/>
        <v>0</v>
      </c>
      <c r="AZ183" s="45">
        <f t="shared" si="227"/>
        <v>0</v>
      </c>
      <c r="BA183" s="45">
        <f t="shared" si="228"/>
        <v>0</v>
      </c>
      <c r="BB183" s="45">
        <f t="shared" si="229"/>
        <v>0</v>
      </c>
      <c r="BC183" s="45">
        <f t="shared" si="230"/>
        <v>0</v>
      </c>
      <c r="BD183" s="45">
        <f t="shared" si="231"/>
        <v>0</v>
      </c>
      <c r="BE183" s="45">
        <f t="shared" si="232"/>
        <v>0</v>
      </c>
      <c r="BF183" s="45">
        <f t="shared" si="233"/>
        <v>0</v>
      </c>
      <c r="BG183" s="45">
        <f t="shared" si="234"/>
        <v>0</v>
      </c>
      <c r="BH183" s="45">
        <f t="shared" si="235"/>
        <v>0</v>
      </c>
      <c r="BI183" s="45">
        <f t="shared" si="236"/>
        <v>0</v>
      </c>
      <c r="BJ183" s="45">
        <f t="shared" si="237"/>
        <v>0</v>
      </c>
      <c r="BK183" s="45"/>
      <c r="CN183" s="274">
        <f t="shared" si="267"/>
        <v>0</v>
      </c>
      <c r="CO183" s="274">
        <v>182</v>
      </c>
      <c r="CP183" s="269">
        <f t="shared" si="268"/>
        <v>1</v>
      </c>
      <c r="CQ183" s="269">
        <f>CP183+COUNTIF($CP$2:CP183,CP183)-1</f>
        <v>182</v>
      </c>
      <c r="CR183" s="271" t="str">
        <f t="shared" si="238"/>
        <v>San Marino</v>
      </c>
      <c r="CS183" s="71">
        <f t="shared" si="269"/>
        <v>0</v>
      </c>
      <c r="CT183" s="45">
        <f t="shared" si="239"/>
        <v>0</v>
      </c>
      <c r="CU183" s="45">
        <f t="shared" si="240"/>
        <v>0</v>
      </c>
      <c r="CV183" s="45">
        <f t="shared" si="241"/>
        <v>0</v>
      </c>
      <c r="CW183" s="45">
        <f t="shared" si="242"/>
        <v>0</v>
      </c>
      <c r="CX183" s="45">
        <f t="shared" si="243"/>
        <v>0</v>
      </c>
      <c r="CY183" s="45">
        <f t="shared" si="244"/>
        <v>0</v>
      </c>
      <c r="CZ183" s="45">
        <f t="shared" si="245"/>
        <v>0</v>
      </c>
      <c r="DA183" s="45">
        <f t="shared" si="246"/>
        <v>0</v>
      </c>
      <c r="DB183" s="45">
        <f t="shared" si="247"/>
        <v>0</v>
      </c>
      <c r="DC183" s="45">
        <f t="shared" si="248"/>
        <v>0</v>
      </c>
      <c r="DD183" s="45">
        <f t="shared" si="249"/>
        <v>0</v>
      </c>
      <c r="DE183" s="45">
        <f t="shared" si="250"/>
        <v>0</v>
      </c>
      <c r="DF183" s="45">
        <f t="shared" si="251"/>
        <v>0</v>
      </c>
      <c r="DG183" s="45">
        <f t="shared" si="252"/>
        <v>0</v>
      </c>
      <c r="DH183" s="45">
        <f t="shared" si="253"/>
        <v>0</v>
      </c>
      <c r="DI183" s="45">
        <f t="shared" si="254"/>
        <v>0</v>
      </c>
      <c r="DJ183" s="45">
        <f t="shared" si="255"/>
        <v>0</v>
      </c>
      <c r="DK183" s="45">
        <f t="shared" si="256"/>
        <v>0</v>
      </c>
      <c r="DL183" s="45">
        <f t="shared" si="257"/>
        <v>0</v>
      </c>
      <c r="DM183" s="45">
        <f t="shared" si="258"/>
        <v>0</v>
      </c>
      <c r="DN183" s="45">
        <f t="shared" si="259"/>
        <v>0</v>
      </c>
      <c r="DO183" s="45">
        <f t="shared" si="260"/>
        <v>0</v>
      </c>
      <c r="DP183" s="45">
        <f t="shared" si="261"/>
        <v>0</v>
      </c>
      <c r="DQ183" s="45">
        <f t="shared" si="262"/>
        <v>0</v>
      </c>
    </row>
    <row r="184" spans="1:121">
      <c r="A184" s="269">
        <v>183</v>
      </c>
      <c r="B184" s="400">
        <f t="shared" si="263"/>
        <v>1</v>
      </c>
      <c r="C184" s="401">
        <f>B184+COUNTIF(B$2:$B184,B184)-1</f>
        <v>183</v>
      </c>
      <c r="D184" s="402" t="str">
        <f>Tables!AI184</f>
        <v>Sao Tome and Principe</v>
      </c>
      <c r="E184" s="403">
        <f t="shared" si="264"/>
        <v>0</v>
      </c>
      <c r="F184" s="47">
        <f>SUMIFS('Portfolio Allocation'!C$10:C$109,'Portfolio Allocation'!$A$10:$A$109,'Graph Tables'!$D184)</f>
        <v>0</v>
      </c>
      <c r="G184" s="47">
        <f>SUMIFS('Portfolio Allocation'!D$10:D$109,'Portfolio Allocation'!$A$10:$A$109,'Graph Tables'!$D184)</f>
        <v>0</v>
      </c>
      <c r="H184" s="47">
        <f>SUMIFS('Portfolio Allocation'!E$10:E$109,'Portfolio Allocation'!$A$10:$A$109,'Graph Tables'!$D184)</f>
        <v>0</v>
      </c>
      <c r="I184" s="47">
        <f>SUMIFS('Portfolio Allocation'!F$10:F$109,'Portfolio Allocation'!$A$10:$A$109,'Graph Tables'!$D184)</f>
        <v>0</v>
      </c>
      <c r="J184" s="47">
        <f>SUMIFS('Portfolio Allocation'!G$10:G$109,'Portfolio Allocation'!$A$10:$A$109,'Graph Tables'!$D184)</f>
        <v>0</v>
      </c>
      <c r="K184" s="47">
        <f>SUMIFS('Portfolio Allocation'!H$10:H$109,'Portfolio Allocation'!$A$10:$A$109,'Graph Tables'!$D184)</f>
        <v>0</v>
      </c>
      <c r="L184" s="47">
        <f>SUMIFS('Portfolio Allocation'!I$10:I$109,'Portfolio Allocation'!$A$10:$A$109,'Graph Tables'!$D184)</f>
        <v>0</v>
      </c>
      <c r="M184" s="47">
        <f>SUMIFS('Portfolio Allocation'!J$10:J$109,'Portfolio Allocation'!$A$10:$A$109,'Graph Tables'!$D184)</f>
        <v>0</v>
      </c>
      <c r="N184" s="47">
        <f>SUMIFS('Portfolio Allocation'!K$10:K$109,'Portfolio Allocation'!$A$10:$A$109,'Graph Tables'!$D184)</f>
        <v>0</v>
      </c>
      <c r="O184" s="47">
        <f>SUMIFS('Portfolio Allocation'!L$10:L$109,'Portfolio Allocation'!$A$10:$A$109,'Graph Tables'!$D184)</f>
        <v>0</v>
      </c>
      <c r="P184" s="47">
        <f>SUMIFS('Portfolio Allocation'!M$10:M$109,'Portfolio Allocation'!$A$10:$A$109,'Graph Tables'!$D184)</f>
        <v>0</v>
      </c>
      <c r="Q184" s="47">
        <f>SUMIFS('Portfolio Allocation'!N$10:N$109,'Portfolio Allocation'!$A$10:$A$109,'Graph Tables'!$D184)</f>
        <v>0</v>
      </c>
      <c r="R184" s="47">
        <f>SUMIFS('Portfolio Allocation'!O$10:O$109,'Portfolio Allocation'!$A$10:$A$109,'Graph Tables'!$D184)</f>
        <v>0</v>
      </c>
      <c r="S184" s="47">
        <f>SUMIFS('Portfolio Allocation'!P$10:P$109,'Portfolio Allocation'!$A$10:$A$109,'Graph Tables'!$D184)</f>
        <v>0</v>
      </c>
      <c r="T184" s="47">
        <f>SUMIFS('Portfolio Allocation'!Q$10:Q$109,'Portfolio Allocation'!$A$10:$A$109,'Graph Tables'!$D184)</f>
        <v>0</v>
      </c>
      <c r="U184" s="47">
        <f>SUMIFS('Portfolio Allocation'!R$10:R$109,'Portfolio Allocation'!$A$10:$A$109,'Graph Tables'!$D184)</f>
        <v>0</v>
      </c>
      <c r="V184" s="47">
        <f>SUMIFS('Portfolio Allocation'!S$10:S$109,'Portfolio Allocation'!$A$10:$A$109,'Graph Tables'!$D184)</f>
        <v>0</v>
      </c>
      <c r="W184" s="47">
        <f>SUMIFS('Portfolio Allocation'!T$10:T$109,'Portfolio Allocation'!$A$10:$A$109,'Graph Tables'!$D184)</f>
        <v>0</v>
      </c>
      <c r="X184" s="47">
        <f>SUMIFS('Portfolio Allocation'!U$10:U$109,'Portfolio Allocation'!$A$10:$A$109,'Graph Tables'!$D184)</f>
        <v>0</v>
      </c>
      <c r="Y184" s="47">
        <f>SUMIFS('Portfolio Allocation'!V$10:V$109,'Portfolio Allocation'!$A$10:$A$109,'Graph Tables'!$D184)</f>
        <v>0</v>
      </c>
      <c r="Z184" s="47">
        <f>SUMIFS('Portfolio Allocation'!W$10:W$109,'Portfolio Allocation'!$A$10:$A$109,'Graph Tables'!$D184)</f>
        <v>0</v>
      </c>
      <c r="AA184" s="47">
        <f>SUMIFS('Portfolio Allocation'!X$10:X$109,'Portfolio Allocation'!$A$10:$A$109,'Graph Tables'!$D184)</f>
        <v>0</v>
      </c>
      <c r="AB184" s="47">
        <f>SUMIFS('Portfolio Allocation'!Y$10:Y$109,'Portfolio Allocation'!$A$10:$A$109,'Graph Tables'!$D184)</f>
        <v>0</v>
      </c>
      <c r="AC184" s="47">
        <f>SUMIFS('Portfolio Allocation'!Z$10:Z$109,'Portfolio Allocation'!$A$10:$A$109,'Graph Tables'!$D184)</f>
        <v>0</v>
      </c>
      <c r="AD184" s="47"/>
      <c r="AH184" s="47"/>
      <c r="AI184" s="269">
        <f t="shared" si="265"/>
        <v>1</v>
      </c>
      <c r="AJ184" s="269">
        <f>AI184+COUNTIF(AI$2:$AI184,AI184)-1</f>
        <v>183</v>
      </c>
      <c r="AK184" s="271" t="str">
        <f t="shared" si="213"/>
        <v>Sao Tome and Principe</v>
      </c>
      <c r="AL184" s="71">
        <f t="shared" si="266"/>
        <v>0</v>
      </c>
      <c r="AM184" s="45">
        <f t="shared" si="214"/>
        <v>0</v>
      </c>
      <c r="AN184" s="45">
        <f t="shared" si="215"/>
        <v>0</v>
      </c>
      <c r="AO184" s="45">
        <f t="shared" si="216"/>
        <v>0</v>
      </c>
      <c r="AP184" s="45">
        <f t="shared" si="217"/>
        <v>0</v>
      </c>
      <c r="AQ184" s="45">
        <f t="shared" si="218"/>
        <v>0</v>
      </c>
      <c r="AR184" s="45">
        <f t="shared" si="219"/>
        <v>0</v>
      </c>
      <c r="AS184" s="45">
        <f t="shared" si="220"/>
        <v>0</v>
      </c>
      <c r="AT184" s="45">
        <f t="shared" si="221"/>
        <v>0</v>
      </c>
      <c r="AU184" s="45">
        <f t="shared" si="222"/>
        <v>0</v>
      </c>
      <c r="AV184" s="45">
        <f t="shared" si="223"/>
        <v>0</v>
      </c>
      <c r="AW184" s="45">
        <f t="shared" si="224"/>
        <v>0</v>
      </c>
      <c r="AX184" s="45">
        <f t="shared" si="225"/>
        <v>0</v>
      </c>
      <c r="AY184" s="45">
        <f t="shared" si="226"/>
        <v>0</v>
      </c>
      <c r="AZ184" s="45">
        <f t="shared" si="227"/>
        <v>0</v>
      </c>
      <c r="BA184" s="45">
        <f t="shared" si="228"/>
        <v>0</v>
      </c>
      <c r="BB184" s="45">
        <f t="shared" si="229"/>
        <v>0</v>
      </c>
      <c r="BC184" s="45">
        <f t="shared" si="230"/>
        <v>0</v>
      </c>
      <c r="BD184" s="45">
        <f t="shared" si="231"/>
        <v>0</v>
      </c>
      <c r="BE184" s="45">
        <f t="shared" si="232"/>
        <v>0</v>
      </c>
      <c r="BF184" s="45">
        <f t="shared" si="233"/>
        <v>0</v>
      </c>
      <c r="BG184" s="45">
        <f t="shared" si="234"/>
        <v>0</v>
      </c>
      <c r="BH184" s="45">
        <f t="shared" si="235"/>
        <v>0</v>
      </c>
      <c r="BI184" s="45">
        <f t="shared" si="236"/>
        <v>0</v>
      </c>
      <c r="BJ184" s="45">
        <f t="shared" si="237"/>
        <v>0</v>
      </c>
      <c r="BK184" s="45"/>
      <c r="CN184" s="274">
        <f t="shared" si="267"/>
        <v>0</v>
      </c>
      <c r="CO184" s="274">
        <v>183</v>
      </c>
      <c r="CP184" s="269">
        <f t="shared" si="268"/>
        <v>1</v>
      </c>
      <c r="CQ184" s="269">
        <f>CP184+COUNTIF($CP$2:CP184,CP184)-1</f>
        <v>183</v>
      </c>
      <c r="CR184" s="271" t="str">
        <f t="shared" si="238"/>
        <v>Sao Tome and Principe</v>
      </c>
      <c r="CS184" s="71">
        <f t="shared" si="269"/>
        <v>0</v>
      </c>
      <c r="CT184" s="45">
        <f t="shared" si="239"/>
        <v>0</v>
      </c>
      <c r="CU184" s="45">
        <f t="shared" si="240"/>
        <v>0</v>
      </c>
      <c r="CV184" s="45">
        <f t="shared" si="241"/>
        <v>0</v>
      </c>
      <c r="CW184" s="45">
        <f t="shared" si="242"/>
        <v>0</v>
      </c>
      <c r="CX184" s="45">
        <f t="shared" si="243"/>
        <v>0</v>
      </c>
      <c r="CY184" s="45">
        <f t="shared" si="244"/>
        <v>0</v>
      </c>
      <c r="CZ184" s="45">
        <f t="shared" si="245"/>
        <v>0</v>
      </c>
      <c r="DA184" s="45">
        <f t="shared" si="246"/>
        <v>0</v>
      </c>
      <c r="DB184" s="45">
        <f t="shared" si="247"/>
        <v>0</v>
      </c>
      <c r="DC184" s="45">
        <f t="shared" si="248"/>
        <v>0</v>
      </c>
      <c r="DD184" s="45">
        <f t="shared" si="249"/>
        <v>0</v>
      </c>
      <c r="DE184" s="45">
        <f t="shared" si="250"/>
        <v>0</v>
      </c>
      <c r="DF184" s="45">
        <f t="shared" si="251"/>
        <v>0</v>
      </c>
      <c r="DG184" s="45">
        <f t="shared" si="252"/>
        <v>0</v>
      </c>
      <c r="DH184" s="45">
        <f t="shared" si="253"/>
        <v>0</v>
      </c>
      <c r="DI184" s="45">
        <f t="shared" si="254"/>
        <v>0</v>
      </c>
      <c r="DJ184" s="45">
        <f t="shared" si="255"/>
        <v>0</v>
      </c>
      <c r="DK184" s="45">
        <f t="shared" si="256"/>
        <v>0</v>
      </c>
      <c r="DL184" s="45">
        <f t="shared" si="257"/>
        <v>0</v>
      </c>
      <c r="DM184" s="45">
        <f t="shared" si="258"/>
        <v>0</v>
      </c>
      <c r="DN184" s="45">
        <f t="shared" si="259"/>
        <v>0</v>
      </c>
      <c r="DO184" s="45">
        <f t="shared" si="260"/>
        <v>0</v>
      </c>
      <c r="DP184" s="45">
        <f t="shared" si="261"/>
        <v>0</v>
      </c>
      <c r="DQ184" s="45">
        <f t="shared" si="262"/>
        <v>0</v>
      </c>
    </row>
    <row r="185" spans="1:121">
      <c r="A185" s="269">
        <v>184</v>
      </c>
      <c r="B185" s="400">
        <f t="shared" si="263"/>
        <v>1</v>
      </c>
      <c r="C185" s="401">
        <f>B185+COUNTIF(B$2:$B185,B185)-1</f>
        <v>184</v>
      </c>
      <c r="D185" s="402" t="str">
        <f>Tables!AI185</f>
        <v>Saudi Arabia</v>
      </c>
      <c r="E185" s="403">
        <f t="shared" si="264"/>
        <v>0</v>
      </c>
      <c r="F185" s="47">
        <f>SUMIFS('Portfolio Allocation'!C$10:C$109,'Portfolio Allocation'!$A$10:$A$109,'Graph Tables'!$D185)</f>
        <v>0</v>
      </c>
      <c r="G185" s="47">
        <f>SUMIFS('Portfolio Allocation'!D$10:D$109,'Portfolio Allocation'!$A$10:$A$109,'Graph Tables'!$D185)</f>
        <v>0</v>
      </c>
      <c r="H185" s="47">
        <f>SUMIFS('Portfolio Allocation'!E$10:E$109,'Portfolio Allocation'!$A$10:$A$109,'Graph Tables'!$D185)</f>
        <v>0</v>
      </c>
      <c r="I185" s="47">
        <f>SUMIFS('Portfolio Allocation'!F$10:F$109,'Portfolio Allocation'!$A$10:$A$109,'Graph Tables'!$D185)</f>
        <v>0</v>
      </c>
      <c r="J185" s="47">
        <f>SUMIFS('Portfolio Allocation'!G$10:G$109,'Portfolio Allocation'!$A$10:$A$109,'Graph Tables'!$D185)</f>
        <v>0</v>
      </c>
      <c r="K185" s="47">
        <f>SUMIFS('Portfolio Allocation'!H$10:H$109,'Portfolio Allocation'!$A$10:$A$109,'Graph Tables'!$D185)</f>
        <v>0</v>
      </c>
      <c r="L185" s="47">
        <f>SUMIFS('Portfolio Allocation'!I$10:I$109,'Portfolio Allocation'!$A$10:$A$109,'Graph Tables'!$D185)</f>
        <v>0</v>
      </c>
      <c r="M185" s="47">
        <f>SUMIFS('Portfolio Allocation'!J$10:J$109,'Portfolio Allocation'!$A$10:$A$109,'Graph Tables'!$D185)</f>
        <v>0</v>
      </c>
      <c r="N185" s="47">
        <f>SUMIFS('Portfolio Allocation'!K$10:K$109,'Portfolio Allocation'!$A$10:$A$109,'Graph Tables'!$D185)</f>
        <v>0</v>
      </c>
      <c r="O185" s="47">
        <f>SUMIFS('Portfolio Allocation'!L$10:L$109,'Portfolio Allocation'!$A$10:$A$109,'Graph Tables'!$D185)</f>
        <v>0</v>
      </c>
      <c r="P185" s="47">
        <f>SUMIFS('Portfolio Allocation'!M$10:M$109,'Portfolio Allocation'!$A$10:$A$109,'Graph Tables'!$D185)</f>
        <v>0</v>
      </c>
      <c r="Q185" s="47">
        <f>SUMIFS('Portfolio Allocation'!N$10:N$109,'Portfolio Allocation'!$A$10:$A$109,'Graph Tables'!$D185)</f>
        <v>0</v>
      </c>
      <c r="R185" s="47">
        <f>SUMIFS('Portfolio Allocation'!O$10:O$109,'Portfolio Allocation'!$A$10:$A$109,'Graph Tables'!$D185)</f>
        <v>0</v>
      </c>
      <c r="S185" s="47">
        <f>SUMIFS('Portfolio Allocation'!P$10:P$109,'Portfolio Allocation'!$A$10:$A$109,'Graph Tables'!$D185)</f>
        <v>0</v>
      </c>
      <c r="T185" s="47">
        <f>SUMIFS('Portfolio Allocation'!Q$10:Q$109,'Portfolio Allocation'!$A$10:$A$109,'Graph Tables'!$D185)</f>
        <v>0</v>
      </c>
      <c r="U185" s="47">
        <f>SUMIFS('Portfolio Allocation'!R$10:R$109,'Portfolio Allocation'!$A$10:$A$109,'Graph Tables'!$D185)</f>
        <v>0</v>
      </c>
      <c r="V185" s="47">
        <f>SUMIFS('Portfolio Allocation'!S$10:S$109,'Portfolio Allocation'!$A$10:$A$109,'Graph Tables'!$D185)</f>
        <v>0</v>
      </c>
      <c r="W185" s="47">
        <f>SUMIFS('Portfolio Allocation'!T$10:T$109,'Portfolio Allocation'!$A$10:$A$109,'Graph Tables'!$D185)</f>
        <v>0</v>
      </c>
      <c r="X185" s="47">
        <f>SUMIFS('Portfolio Allocation'!U$10:U$109,'Portfolio Allocation'!$A$10:$A$109,'Graph Tables'!$D185)</f>
        <v>0</v>
      </c>
      <c r="Y185" s="47">
        <f>SUMIFS('Portfolio Allocation'!V$10:V$109,'Portfolio Allocation'!$A$10:$A$109,'Graph Tables'!$D185)</f>
        <v>0</v>
      </c>
      <c r="Z185" s="47">
        <f>SUMIFS('Portfolio Allocation'!W$10:W$109,'Portfolio Allocation'!$A$10:$A$109,'Graph Tables'!$D185)</f>
        <v>0</v>
      </c>
      <c r="AA185" s="47">
        <f>SUMIFS('Portfolio Allocation'!X$10:X$109,'Portfolio Allocation'!$A$10:$A$109,'Graph Tables'!$D185)</f>
        <v>0</v>
      </c>
      <c r="AB185" s="47">
        <f>SUMIFS('Portfolio Allocation'!Y$10:Y$109,'Portfolio Allocation'!$A$10:$A$109,'Graph Tables'!$D185)</f>
        <v>0</v>
      </c>
      <c r="AC185" s="47">
        <f>SUMIFS('Portfolio Allocation'!Z$10:Z$109,'Portfolio Allocation'!$A$10:$A$109,'Graph Tables'!$D185)</f>
        <v>0</v>
      </c>
      <c r="AD185" s="47"/>
      <c r="AH185" s="47"/>
      <c r="AI185" s="269">
        <f t="shared" si="265"/>
        <v>1</v>
      </c>
      <c r="AJ185" s="269">
        <f>AI185+COUNTIF(AI$2:$AI185,AI185)-1</f>
        <v>184</v>
      </c>
      <c r="AK185" s="271" t="str">
        <f t="shared" si="213"/>
        <v>Saudi Arabia</v>
      </c>
      <c r="AL185" s="71">
        <f t="shared" si="266"/>
        <v>0</v>
      </c>
      <c r="AM185" s="45">
        <f t="shared" si="214"/>
        <v>0</v>
      </c>
      <c r="AN185" s="45">
        <f t="shared" si="215"/>
        <v>0</v>
      </c>
      <c r="AO185" s="45">
        <f t="shared" si="216"/>
        <v>0</v>
      </c>
      <c r="AP185" s="45">
        <f t="shared" si="217"/>
        <v>0</v>
      </c>
      <c r="AQ185" s="45">
        <f t="shared" si="218"/>
        <v>0</v>
      </c>
      <c r="AR185" s="45">
        <f t="shared" si="219"/>
        <v>0</v>
      </c>
      <c r="AS185" s="45">
        <f t="shared" si="220"/>
        <v>0</v>
      </c>
      <c r="AT185" s="45">
        <f t="shared" si="221"/>
        <v>0</v>
      </c>
      <c r="AU185" s="45">
        <f t="shared" si="222"/>
        <v>0</v>
      </c>
      <c r="AV185" s="45">
        <f t="shared" si="223"/>
        <v>0</v>
      </c>
      <c r="AW185" s="45">
        <f t="shared" si="224"/>
        <v>0</v>
      </c>
      <c r="AX185" s="45">
        <f t="shared" si="225"/>
        <v>0</v>
      </c>
      <c r="AY185" s="45">
        <f t="shared" si="226"/>
        <v>0</v>
      </c>
      <c r="AZ185" s="45">
        <f t="shared" si="227"/>
        <v>0</v>
      </c>
      <c r="BA185" s="45">
        <f t="shared" si="228"/>
        <v>0</v>
      </c>
      <c r="BB185" s="45">
        <f t="shared" si="229"/>
        <v>0</v>
      </c>
      <c r="BC185" s="45">
        <f t="shared" si="230"/>
        <v>0</v>
      </c>
      <c r="BD185" s="45">
        <f t="shared" si="231"/>
        <v>0</v>
      </c>
      <c r="BE185" s="45">
        <f t="shared" si="232"/>
        <v>0</v>
      </c>
      <c r="BF185" s="45">
        <f t="shared" si="233"/>
        <v>0</v>
      </c>
      <c r="BG185" s="45">
        <f t="shared" si="234"/>
        <v>0</v>
      </c>
      <c r="BH185" s="45">
        <f t="shared" si="235"/>
        <v>0</v>
      </c>
      <c r="BI185" s="45">
        <f t="shared" si="236"/>
        <v>0</v>
      </c>
      <c r="BJ185" s="45">
        <f t="shared" si="237"/>
        <v>0</v>
      </c>
      <c r="BK185" s="45"/>
      <c r="CN185" s="274">
        <f t="shared" si="267"/>
        <v>0</v>
      </c>
      <c r="CO185" s="274">
        <v>184</v>
      </c>
      <c r="CP185" s="269">
        <f t="shared" si="268"/>
        <v>1</v>
      </c>
      <c r="CQ185" s="269">
        <f>CP185+COUNTIF($CP$2:CP185,CP185)-1</f>
        <v>184</v>
      </c>
      <c r="CR185" s="271" t="str">
        <f t="shared" si="238"/>
        <v>Saudi Arabia</v>
      </c>
      <c r="CS185" s="71">
        <f t="shared" si="269"/>
        <v>0</v>
      </c>
      <c r="CT185" s="45">
        <f t="shared" si="239"/>
        <v>0</v>
      </c>
      <c r="CU185" s="45">
        <f t="shared" si="240"/>
        <v>0</v>
      </c>
      <c r="CV185" s="45">
        <f t="shared" si="241"/>
        <v>0</v>
      </c>
      <c r="CW185" s="45">
        <f t="shared" si="242"/>
        <v>0</v>
      </c>
      <c r="CX185" s="45">
        <f t="shared" si="243"/>
        <v>0</v>
      </c>
      <c r="CY185" s="45">
        <f t="shared" si="244"/>
        <v>0</v>
      </c>
      <c r="CZ185" s="45">
        <f t="shared" si="245"/>
        <v>0</v>
      </c>
      <c r="DA185" s="45">
        <f t="shared" si="246"/>
        <v>0</v>
      </c>
      <c r="DB185" s="45">
        <f t="shared" si="247"/>
        <v>0</v>
      </c>
      <c r="DC185" s="45">
        <f t="shared" si="248"/>
        <v>0</v>
      </c>
      <c r="DD185" s="45">
        <f t="shared" si="249"/>
        <v>0</v>
      </c>
      <c r="DE185" s="45">
        <f t="shared" si="250"/>
        <v>0</v>
      </c>
      <c r="DF185" s="45">
        <f t="shared" si="251"/>
        <v>0</v>
      </c>
      <c r="DG185" s="45">
        <f t="shared" si="252"/>
        <v>0</v>
      </c>
      <c r="DH185" s="45">
        <f t="shared" si="253"/>
        <v>0</v>
      </c>
      <c r="DI185" s="45">
        <f t="shared" si="254"/>
        <v>0</v>
      </c>
      <c r="DJ185" s="45">
        <f t="shared" si="255"/>
        <v>0</v>
      </c>
      <c r="DK185" s="45">
        <f t="shared" si="256"/>
        <v>0</v>
      </c>
      <c r="DL185" s="45">
        <f t="shared" si="257"/>
        <v>0</v>
      </c>
      <c r="DM185" s="45">
        <f t="shared" si="258"/>
        <v>0</v>
      </c>
      <c r="DN185" s="45">
        <f t="shared" si="259"/>
        <v>0</v>
      </c>
      <c r="DO185" s="45">
        <f t="shared" si="260"/>
        <v>0</v>
      </c>
      <c r="DP185" s="45">
        <f t="shared" si="261"/>
        <v>0</v>
      </c>
      <c r="DQ185" s="45">
        <f t="shared" si="262"/>
        <v>0</v>
      </c>
    </row>
    <row r="186" spans="1:121">
      <c r="A186" s="269">
        <v>185</v>
      </c>
      <c r="B186" s="400">
        <f t="shared" si="263"/>
        <v>1</v>
      </c>
      <c r="C186" s="401">
        <f>B186+COUNTIF(B$2:$B186,B186)-1</f>
        <v>185</v>
      </c>
      <c r="D186" s="402" t="str">
        <f>Tables!AI186</f>
        <v>Senegal</v>
      </c>
      <c r="E186" s="403">
        <f t="shared" si="264"/>
        <v>0</v>
      </c>
      <c r="F186" s="47">
        <f>SUMIFS('Portfolio Allocation'!C$10:C$109,'Portfolio Allocation'!$A$10:$A$109,'Graph Tables'!$D186)</f>
        <v>0</v>
      </c>
      <c r="G186" s="47">
        <f>SUMIFS('Portfolio Allocation'!D$10:D$109,'Portfolio Allocation'!$A$10:$A$109,'Graph Tables'!$D186)</f>
        <v>0</v>
      </c>
      <c r="H186" s="47">
        <f>SUMIFS('Portfolio Allocation'!E$10:E$109,'Portfolio Allocation'!$A$10:$A$109,'Graph Tables'!$D186)</f>
        <v>0</v>
      </c>
      <c r="I186" s="47">
        <f>SUMIFS('Portfolio Allocation'!F$10:F$109,'Portfolio Allocation'!$A$10:$A$109,'Graph Tables'!$D186)</f>
        <v>0</v>
      </c>
      <c r="J186" s="47">
        <f>SUMIFS('Portfolio Allocation'!G$10:G$109,'Portfolio Allocation'!$A$10:$A$109,'Graph Tables'!$D186)</f>
        <v>0</v>
      </c>
      <c r="K186" s="47">
        <f>SUMIFS('Portfolio Allocation'!H$10:H$109,'Portfolio Allocation'!$A$10:$A$109,'Graph Tables'!$D186)</f>
        <v>0</v>
      </c>
      <c r="L186" s="47">
        <f>SUMIFS('Portfolio Allocation'!I$10:I$109,'Portfolio Allocation'!$A$10:$A$109,'Graph Tables'!$D186)</f>
        <v>0</v>
      </c>
      <c r="M186" s="47">
        <f>SUMIFS('Portfolio Allocation'!J$10:J$109,'Portfolio Allocation'!$A$10:$A$109,'Graph Tables'!$D186)</f>
        <v>0</v>
      </c>
      <c r="N186" s="47">
        <f>SUMIFS('Portfolio Allocation'!K$10:K$109,'Portfolio Allocation'!$A$10:$A$109,'Graph Tables'!$D186)</f>
        <v>0</v>
      </c>
      <c r="O186" s="47">
        <f>SUMIFS('Portfolio Allocation'!L$10:L$109,'Portfolio Allocation'!$A$10:$A$109,'Graph Tables'!$D186)</f>
        <v>0</v>
      </c>
      <c r="P186" s="47">
        <f>SUMIFS('Portfolio Allocation'!M$10:M$109,'Portfolio Allocation'!$A$10:$A$109,'Graph Tables'!$D186)</f>
        <v>0</v>
      </c>
      <c r="Q186" s="47">
        <f>SUMIFS('Portfolio Allocation'!N$10:N$109,'Portfolio Allocation'!$A$10:$A$109,'Graph Tables'!$D186)</f>
        <v>0</v>
      </c>
      <c r="R186" s="47">
        <f>SUMIFS('Portfolio Allocation'!O$10:O$109,'Portfolio Allocation'!$A$10:$A$109,'Graph Tables'!$D186)</f>
        <v>0</v>
      </c>
      <c r="S186" s="47">
        <f>SUMIFS('Portfolio Allocation'!P$10:P$109,'Portfolio Allocation'!$A$10:$A$109,'Graph Tables'!$D186)</f>
        <v>0</v>
      </c>
      <c r="T186" s="47">
        <f>SUMIFS('Portfolio Allocation'!Q$10:Q$109,'Portfolio Allocation'!$A$10:$A$109,'Graph Tables'!$D186)</f>
        <v>0</v>
      </c>
      <c r="U186" s="47">
        <f>SUMIFS('Portfolio Allocation'!R$10:R$109,'Portfolio Allocation'!$A$10:$A$109,'Graph Tables'!$D186)</f>
        <v>0</v>
      </c>
      <c r="V186" s="47">
        <f>SUMIFS('Portfolio Allocation'!S$10:S$109,'Portfolio Allocation'!$A$10:$A$109,'Graph Tables'!$D186)</f>
        <v>0</v>
      </c>
      <c r="W186" s="47">
        <f>SUMIFS('Portfolio Allocation'!T$10:T$109,'Portfolio Allocation'!$A$10:$A$109,'Graph Tables'!$D186)</f>
        <v>0</v>
      </c>
      <c r="X186" s="47">
        <f>SUMIFS('Portfolio Allocation'!U$10:U$109,'Portfolio Allocation'!$A$10:$A$109,'Graph Tables'!$D186)</f>
        <v>0</v>
      </c>
      <c r="Y186" s="47">
        <f>SUMIFS('Portfolio Allocation'!V$10:V$109,'Portfolio Allocation'!$A$10:$A$109,'Graph Tables'!$D186)</f>
        <v>0</v>
      </c>
      <c r="Z186" s="47">
        <f>SUMIFS('Portfolio Allocation'!W$10:W$109,'Portfolio Allocation'!$A$10:$A$109,'Graph Tables'!$D186)</f>
        <v>0</v>
      </c>
      <c r="AA186" s="47">
        <f>SUMIFS('Portfolio Allocation'!X$10:X$109,'Portfolio Allocation'!$A$10:$A$109,'Graph Tables'!$D186)</f>
        <v>0</v>
      </c>
      <c r="AB186" s="47">
        <f>SUMIFS('Portfolio Allocation'!Y$10:Y$109,'Portfolio Allocation'!$A$10:$A$109,'Graph Tables'!$D186)</f>
        <v>0</v>
      </c>
      <c r="AC186" s="47">
        <f>SUMIFS('Portfolio Allocation'!Z$10:Z$109,'Portfolio Allocation'!$A$10:$A$109,'Graph Tables'!$D186)</f>
        <v>0</v>
      </c>
      <c r="AD186" s="47"/>
      <c r="AH186" s="47"/>
      <c r="AI186" s="269">
        <f t="shared" si="265"/>
        <v>1</v>
      </c>
      <c r="AJ186" s="269">
        <f>AI186+COUNTIF(AI$2:$AI186,AI186)-1</f>
        <v>185</v>
      </c>
      <c r="AK186" s="271" t="str">
        <f t="shared" si="213"/>
        <v>Senegal</v>
      </c>
      <c r="AL186" s="71">
        <f t="shared" si="266"/>
        <v>0</v>
      </c>
      <c r="AM186" s="45">
        <f t="shared" si="214"/>
        <v>0</v>
      </c>
      <c r="AN186" s="45">
        <f t="shared" si="215"/>
        <v>0</v>
      </c>
      <c r="AO186" s="45">
        <f t="shared" si="216"/>
        <v>0</v>
      </c>
      <c r="AP186" s="45">
        <f t="shared" si="217"/>
        <v>0</v>
      </c>
      <c r="AQ186" s="45">
        <f t="shared" si="218"/>
        <v>0</v>
      </c>
      <c r="AR186" s="45">
        <f t="shared" si="219"/>
        <v>0</v>
      </c>
      <c r="AS186" s="45">
        <f t="shared" si="220"/>
        <v>0</v>
      </c>
      <c r="AT186" s="45">
        <f t="shared" si="221"/>
        <v>0</v>
      </c>
      <c r="AU186" s="45">
        <f t="shared" si="222"/>
        <v>0</v>
      </c>
      <c r="AV186" s="45">
        <f t="shared" si="223"/>
        <v>0</v>
      </c>
      <c r="AW186" s="45">
        <f t="shared" si="224"/>
        <v>0</v>
      </c>
      <c r="AX186" s="45">
        <f t="shared" si="225"/>
        <v>0</v>
      </c>
      <c r="AY186" s="45">
        <f t="shared" si="226"/>
        <v>0</v>
      </c>
      <c r="AZ186" s="45">
        <f t="shared" si="227"/>
        <v>0</v>
      </c>
      <c r="BA186" s="45">
        <f t="shared" si="228"/>
        <v>0</v>
      </c>
      <c r="BB186" s="45">
        <f t="shared" si="229"/>
        <v>0</v>
      </c>
      <c r="BC186" s="45">
        <f t="shared" si="230"/>
        <v>0</v>
      </c>
      <c r="BD186" s="45">
        <f t="shared" si="231"/>
        <v>0</v>
      </c>
      <c r="BE186" s="45">
        <f t="shared" si="232"/>
        <v>0</v>
      </c>
      <c r="BF186" s="45">
        <f t="shared" si="233"/>
        <v>0</v>
      </c>
      <c r="BG186" s="45">
        <f t="shared" si="234"/>
        <v>0</v>
      </c>
      <c r="BH186" s="45">
        <f t="shared" si="235"/>
        <v>0</v>
      </c>
      <c r="BI186" s="45">
        <f t="shared" si="236"/>
        <v>0</v>
      </c>
      <c r="BJ186" s="45">
        <f t="shared" si="237"/>
        <v>0</v>
      </c>
      <c r="BK186" s="45"/>
      <c r="CN186" s="274">
        <f t="shared" si="267"/>
        <v>0</v>
      </c>
      <c r="CO186" s="274">
        <v>185</v>
      </c>
      <c r="CP186" s="269">
        <f t="shared" si="268"/>
        <v>1</v>
      </c>
      <c r="CQ186" s="269">
        <f>CP186+COUNTIF($CP$2:CP186,CP186)-1</f>
        <v>185</v>
      </c>
      <c r="CR186" s="271" t="str">
        <f t="shared" si="238"/>
        <v>Senegal</v>
      </c>
      <c r="CS186" s="71">
        <f t="shared" si="269"/>
        <v>0</v>
      </c>
      <c r="CT186" s="45">
        <f t="shared" si="239"/>
        <v>0</v>
      </c>
      <c r="CU186" s="45">
        <f t="shared" si="240"/>
        <v>0</v>
      </c>
      <c r="CV186" s="45">
        <f t="shared" si="241"/>
        <v>0</v>
      </c>
      <c r="CW186" s="45">
        <f t="shared" si="242"/>
        <v>0</v>
      </c>
      <c r="CX186" s="45">
        <f t="shared" si="243"/>
        <v>0</v>
      </c>
      <c r="CY186" s="45">
        <f t="shared" si="244"/>
        <v>0</v>
      </c>
      <c r="CZ186" s="45">
        <f t="shared" si="245"/>
        <v>0</v>
      </c>
      <c r="DA186" s="45">
        <f t="shared" si="246"/>
        <v>0</v>
      </c>
      <c r="DB186" s="45">
        <f t="shared" si="247"/>
        <v>0</v>
      </c>
      <c r="DC186" s="45">
        <f t="shared" si="248"/>
        <v>0</v>
      </c>
      <c r="DD186" s="45">
        <f t="shared" si="249"/>
        <v>0</v>
      </c>
      <c r="DE186" s="45">
        <f t="shared" si="250"/>
        <v>0</v>
      </c>
      <c r="DF186" s="45">
        <f t="shared" si="251"/>
        <v>0</v>
      </c>
      <c r="DG186" s="45">
        <f t="shared" si="252"/>
        <v>0</v>
      </c>
      <c r="DH186" s="45">
        <f t="shared" si="253"/>
        <v>0</v>
      </c>
      <c r="DI186" s="45">
        <f t="shared" si="254"/>
        <v>0</v>
      </c>
      <c r="DJ186" s="45">
        <f t="shared" si="255"/>
        <v>0</v>
      </c>
      <c r="DK186" s="45">
        <f t="shared" si="256"/>
        <v>0</v>
      </c>
      <c r="DL186" s="45">
        <f t="shared" si="257"/>
        <v>0</v>
      </c>
      <c r="DM186" s="45">
        <f t="shared" si="258"/>
        <v>0</v>
      </c>
      <c r="DN186" s="45">
        <f t="shared" si="259"/>
        <v>0</v>
      </c>
      <c r="DO186" s="45">
        <f t="shared" si="260"/>
        <v>0</v>
      </c>
      <c r="DP186" s="45">
        <f t="shared" si="261"/>
        <v>0</v>
      </c>
      <c r="DQ186" s="45">
        <f t="shared" si="262"/>
        <v>0</v>
      </c>
    </row>
    <row r="187" spans="1:121">
      <c r="A187" s="269">
        <v>186</v>
      </c>
      <c r="B187" s="400">
        <f t="shared" si="263"/>
        <v>1</v>
      </c>
      <c r="C187" s="401">
        <f>B187+COUNTIF(B$2:$B187,B187)-1</f>
        <v>186</v>
      </c>
      <c r="D187" s="402" t="str">
        <f>Tables!AI187</f>
        <v>Serbia and Montenegro</v>
      </c>
      <c r="E187" s="403">
        <f t="shared" si="264"/>
        <v>0</v>
      </c>
      <c r="F187" s="47">
        <f>SUMIFS('Portfolio Allocation'!C$10:C$109,'Portfolio Allocation'!$A$10:$A$109,'Graph Tables'!$D187)</f>
        <v>0</v>
      </c>
      <c r="G187" s="47">
        <f>SUMIFS('Portfolio Allocation'!D$10:D$109,'Portfolio Allocation'!$A$10:$A$109,'Graph Tables'!$D187)</f>
        <v>0</v>
      </c>
      <c r="H187" s="47">
        <f>SUMIFS('Portfolio Allocation'!E$10:E$109,'Portfolio Allocation'!$A$10:$A$109,'Graph Tables'!$D187)</f>
        <v>0</v>
      </c>
      <c r="I187" s="47">
        <f>SUMIFS('Portfolio Allocation'!F$10:F$109,'Portfolio Allocation'!$A$10:$A$109,'Graph Tables'!$D187)</f>
        <v>0</v>
      </c>
      <c r="J187" s="47">
        <f>SUMIFS('Portfolio Allocation'!G$10:G$109,'Portfolio Allocation'!$A$10:$A$109,'Graph Tables'!$D187)</f>
        <v>0</v>
      </c>
      <c r="K187" s="47">
        <f>SUMIFS('Portfolio Allocation'!H$10:H$109,'Portfolio Allocation'!$A$10:$A$109,'Graph Tables'!$D187)</f>
        <v>0</v>
      </c>
      <c r="L187" s="47">
        <f>SUMIFS('Portfolio Allocation'!I$10:I$109,'Portfolio Allocation'!$A$10:$A$109,'Graph Tables'!$D187)</f>
        <v>0</v>
      </c>
      <c r="M187" s="47">
        <f>SUMIFS('Portfolio Allocation'!J$10:J$109,'Portfolio Allocation'!$A$10:$A$109,'Graph Tables'!$D187)</f>
        <v>0</v>
      </c>
      <c r="N187" s="47">
        <f>SUMIFS('Portfolio Allocation'!K$10:K$109,'Portfolio Allocation'!$A$10:$A$109,'Graph Tables'!$D187)</f>
        <v>0</v>
      </c>
      <c r="O187" s="47">
        <f>SUMIFS('Portfolio Allocation'!L$10:L$109,'Portfolio Allocation'!$A$10:$A$109,'Graph Tables'!$D187)</f>
        <v>0</v>
      </c>
      <c r="P187" s="47">
        <f>SUMIFS('Portfolio Allocation'!M$10:M$109,'Portfolio Allocation'!$A$10:$A$109,'Graph Tables'!$D187)</f>
        <v>0</v>
      </c>
      <c r="Q187" s="47">
        <f>SUMIFS('Portfolio Allocation'!N$10:N$109,'Portfolio Allocation'!$A$10:$A$109,'Graph Tables'!$D187)</f>
        <v>0</v>
      </c>
      <c r="R187" s="47">
        <f>SUMIFS('Portfolio Allocation'!O$10:O$109,'Portfolio Allocation'!$A$10:$A$109,'Graph Tables'!$D187)</f>
        <v>0</v>
      </c>
      <c r="S187" s="47">
        <f>SUMIFS('Portfolio Allocation'!P$10:P$109,'Portfolio Allocation'!$A$10:$A$109,'Graph Tables'!$D187)</f>
        <v>0</v>
      </c>
      <c r="T187" s="47">
        <f>SUMIFS('Portfolio Allocation'!Q$10:Q$109,'Portfolio Allocation'!$A$10:$A$109,'Graph Tables'!$D187)</f>
        <v>0</v>
      </c>
      <c r="U187" s="47">
        <f>SUMIFS('Portfolio Allocation'!R$10:R$109,'Portfolio Allocation'!$A$10:$A$109,'Graph Tables'!$D187)</f>
        <v>0</v>
      </c>
      <c r="V187" s="47">
        <f>SUMIFS('Portfolio Allocation'!S$10:S$109,'Portfolio Allocation'!$A$10:$A$109,'Graph Tables'!$D187)</f>
        <v>0</v>
      </c>
      <c r="W187" s="47">
        <f>SUMIFS('Portfolio Allocation'!T$10:T$109,'Portfolio Allocation'!$A$10:$A$109,'Graph Tables'!$D187)</f>
        <v>0</v>
      </c>
      <c r="X187" s="47">
        <f>SUMIFS('Portfolio Allocation'!U$10:U$109,'Portfolio Allocation'!$A$10:$A$109,'Graph Tables'!$D187)</f>
        <v>0</v>
      </c>
      <c r="Y187" s="47">
        <f>SUMIFS('Portfolio Allocation'!V$10:V$109,'Portfolio Allocation'!$A$10:$A$109,'Graph Tables'!$D187)</f>
        <v>0</v>
      </c>
      <c r="Z187" s="47">
        <f>SUMIFS('Portfolio Allocation'!W$10:W$109,'Portfolio Allocation'!$A$10:$A$109,'Graph Tables'!$D187)</f>
        <v>0</v>
      </c>
      <c r="AA187" s="47">
        <f>SUMIFS('Portfolio Allocation'!X$10:X$109,'Portfolio Allocation'!$A$10:$A$109,'Graph Tables'!$D187)</f>
        <v>0</v>
      </c>
      <c r="AB187" s="47">
        <f>SUMIFS('Portfolio Allocation'!Y$10:Y$109,'Portfolio Allocation'!$A$10:$A$109,'Graph Tables'!$D187)</f>
        <v>0</v>
      </c>
      <c r="AC187" s="47">
        <f>SUMIFS('Portfolio Allocation'!Z$10:Z$109,'Portfolio Allocation'!$A$10:$A$109,'Graph Tables'!$D187)</f>
        <v>0</v>
      </c>
      <c r="AD187" s="47"/>
      <c r="AH187" s="47"/>
      <c r="AI187" s="269">
        <f t="shared" si="265"/>
        <v>1</v>
      </c>
      <c r="AJ187" s="269">
        <f>AI187+COUNTIF(AI$2:$AI187,AI187)-1</f>
        <v>186</v>
      </c>
      <c r="AK187" s="271" t="str">
        <f t="shared" si="213"/>
        <v>Serbia and Montenegro</v>
      </c>
      <c r="AL187" s="71">
        <f t="shared" si="266"/>
        <v>0</v>
      </c>
      <c r="AM187" s="45">
        <f t="shared" si="214"/>
        <v>0</v>
      </c>
      <c r="AN187" s="45">
        <f t="shared" si="215"/>
        <v>0</v>
      </c>
      <c r="AO187" s="45">
        <f t="shared" si="216"/>
        <v>0</v>
      </c>
      <c r="AP187" s="45">
        <f t="shared" si="217"/>
        <v>0</v>
      </c>
      <c r="AQ187" s="45">
        <f t="shared" si="218"/>
        <v>0</v>
      </c>
      <c r="AR187" s="45">
        <f t="shared" si="219"/>
        <v>0</v>
      </c>
      <c r="AS187" s="45">
        <f t="shared" si="220"/>
        <v>0</v>
      </c>
      <c r="AT187" s="45">
        <f t="shared" si="221"/>
        <v>0</v>
      </c>
      <c r="AU187" s="45">
        <f t="shared" si="222"/>
        <v>0</v>
      </c>
      <c r="AV187" s="45">
        <f t="shared" si="223"/>
        <v>0</v>
      </c>
      <c r="AW187" s="45">
        <f t="shared" si="224"/>
        <v>0</v>
      </c>
      <c r="AX187" s="45">
        <f t="shared" si="225"/>
        <v>0</v>
      </c>
      <c r="AY187" s="45">
        <f t="shared" si="226"/>
        <v>0</v>
      </c>
      <c r="AZ187" s="45">
        <f t="shared" si="227"/>
        <v>0</v>
      </c>
      <c r="BA187" s="45">
        <f t="shared" si="228"/>
        <v>0</v>
      </c>
      <c r="BB187" s="45">
        <f t="shared" si="229"/>
        <v>0</v>
      </c>
      <c r="BC187" s="45">
        <f t="shared" si="230"/>
        <v>0</v>
      </c>
      <c r="BD187" s="45">
        <f t="shared" si="231"/>
        <v>0</v>
      </c>
      <c r="BE187" s="45">
        <f t="shared" si="232"/>
        <v>0</v>
      </c>
      <c r="BF187" s="45">
        <f t="shared" si="233"/>
        <v>0</v>
      </c>
      <c r="BG187" s="45">
        <f t="shared" si="234"/>
        <v>0</v>
      </c>
      <c r="BH187" s="45">
        <f t="shared" si="235"/>
        <v>0</v>
      </c>
      <c r="BI187" s="45">
        <f t="shared" si="236"/>
        <v>0</v>
      </c>
      <c r="BJ187" s="45">
        <f t="shared" si="237"/>
        <v>0</v>
      </c>
      <c r="BK187" s="45"/>
      <c r="CN187" s="274">
        <f t="shared" si="267"/>
        <v>0</v>
      </c>
      <c r="CO187" s="274">
        <v>186</v>
      </c>
      <c r="CP187" s="269">
        <f t="shared" si="268"/>
        <v>1</v>
      </c>
      <c r="CQ187" s="269">
        <f>CP187+COUNTIF($CP$2:CP187,CP187)-1</f>
        <v>186</v>
      </c>
      <c r="CR187" s="271" t="str">
        <f t="shared" si="238"/>
        <v>Serbia and Montenegro</v>
      </c>
      <c r="CS187" s="71">
        <f t="shared" si="269"/>
        <v>0</v>
      </c>
      <c r="CT187" s="45">
        <f t="shared" si="239"/>
        <v>0</v>
      </c>
      <c r="CU187" s="45">
        <f t="shared" si="240"/>
        <v>0</v>
      </c>
      <c r="CV187" s="45">
        <f t="shared" si="241"/>
        <v>0</v>
      </c>
      <c r="CW187" s="45">
        <f t="shared" si="242"/>
        <v>0</v>
      </c>
      <c r="CX187" s="45">
        <f t="shared" si="243"/>
        <v>0</v>
      </c>
      <c r="CY187" s="45">
        <f t="shared" si="244"/>
        <v>0</v>
      </c>
      <c r="CZ187" s="45">
        <f t="shared" si="245"/>
        <v>0</v>
      </c>
      <c r="DA187" s="45">
        <f t="shared" si="246"/>
        <v>0</v>
      </c>
      <c r="DB187" s="45">
        <f t="shared" si="247"/>
        <v>0</v>
      </c>
      <c r="DC187" s="45">
        <f t="shared" si="248"/>
        <v>0</v>
      </c>
      <c r="DD187" s="45">
        <f t="shared" si="249"/>
        <v>0</v>
      </c>
      <c r="DE187" s="45">
        <f t="shared" si="250"/>
        <v>0</v>
      </c>
      <c r="DF187" s="45">
        <f t="shared" si="251"/>
        <v>0</v>
      </c>
      <c r="DG187" s="45">
        <f t="shared" si="252"/>
        <v>0</v>
      </c>
      <c r="DH187" s="45">
        <f t="shared" si="253"/>
        <v>0</v>
      </c>
      <c r="DI187" s="45">
        <f t="shared" si="254"/>
        <v>0</v>
      </c>
      <c r="DJ187" s="45">
        <f t="shared" si="255"/>
        <v>0</v>
      </c>
      <c r="DK187" s="45">
        <f t="shared" si="256"/>
        <v>0</v>
      </c>
      <c r="DL187" s="45">
        <f t="shared" si="257"/>
        <v>0</v>
      </c>
      <c r="DM187" s="45">
        <f t="shared" si="258"/>
        <v>0</v>
      </c>
      <c r="DN187" s="45">
        <f t="shared" si="259"/>
        <v>0</v>
      </c>
      <c r="DO187" s="45">
        <f t="shared" si="260"/>
        <v>0</v>
      </c>
      <c r="DP187" s="45">
        <f t="shared" si="261"/>
        <v>0</v>
      </c>
      <c r="DQ187" s="45">
        <f t="shared" si="262"/>
        <v>0</v>
      </c>
    </row>
    <row r="188" spans="1:121">
      <c r="A188" s="269">
        <v>187</v>
      </c>
      <c r="B188" s="400">
        <f t="shared" si="263"/>
        <v>1</v>
      </c>
      <c r="C188" s="401">
        <f>B188+COUNTIF(B$2:$B188,B188)-1</f>
        <v>187</v>
      </c>
      <c r="D188" s="402" t="str">
        <f>Tables!AI188</f>
        <v>Seychelles</v>
      </c>
      <c r="E188" s="403">
        <f t="shared" si="264"/>
        <v>0</v>
      </c>
      <c r="F188" s="47">
        <f>SUMIFS('Portfolio Allocation'!C$10:C$109,'Portfolio Allocation'!$A$10:$A$109,'Graph Tables'!$D188)</f>
        <v>0</v>
      </c>
      <c r="G188" s="47">
        <f>SUMIFS('Portfolio Allocation'!D$10:D$109,'Portfolio Allocation'!$A$10:$A$109,'Graph Tables'!$D188)</f>
        <v>0</v>
      </c>
      <c r="H188" s="47">
        <f>SUMIFS('Portfolio Allocation'!E$10:E$109,'Portfolio Allocation'!$A$10:$A$109,'Graph Tables'!$D188)</f>
        <v>0</v>
      </c>
      <c r="I188" s="47">
        <f>SUMIFS('Portfolio Allocation'!F$10:F$109,'Portfolio Allocation'!$A$10:$A$109,'Graph Tables'!$D188)</f>
        <v>0</v>
      </c>
      <c r="J188" s="47">
        <f>SUMIFS('Portfolio Allocation'!G$10:G$109,'Portfolio Allocation'!$A$10:$A$109,'Graph Tables'!$D188)</f>
        <v>0</v>
      </c>
      <c r="K188" s="47">
        <f>SUMIFS('Portfolio Allocation'!H$10:H$109,'Portfolio Allocation'!$A$10:$A$109,'Graph Tables'!$D188)</f>
        <v>0</v>
      </c>
      <c r="L188" s="47">
        <f>SUMIFS('Portfolio Allocation'!I$10:I$109,'Portfolio Allocation'!$A$10:$A$109,'Graph Tables'!$D188)</f>
        <v>0</v>
      </c>
      <c r="M188" s="47">
        <f>SUMIFS('Portfolio Allocation'!J$10:J$109,'Portfolio Allocation'!$A$10:$A$109,'Graph Tables'!$D188)</f>
        <v>0</v>
      </c>
      <c r="N188" s="47">
        <f>SUMIFS('Portfolio Allocation'!K$10:K$109,'Portfolio Allocation'!$A$10:$A$109,'Graph Tables'!$D188)</f>
        <v>0</v>
      </c>
      <c r="O188" s="47">
        <f>SUMIFS('Portfolio Allocation'!L$10:L$109,'Portfolio Allocation'!$A$10:$A$109,'Graph Tables'!$D188)</f>
        <v>0</v>
      </c>
      <c r="P188" s="47">
        <f>SUMIFS('Portfolio Allocation'!M$10:M$109,'Portfolio Allocation'!$A$10:$A$109,'Graph Tables'!$D188)</f>
        <v>0</v>
      </c>
      <c r="Q188" s="47">
        <f>SUMIFS('Portfolio Allocation'!N$10:N$109,'Portfolio Allocation'!$A$10:$A$109,'Graph Tables'!$D188)</f>
        <v>0</v>
      </c>
      <c r="R188" s="47">
        <f>SUMIFS('Portfolio Allocation'!O$10:O$109,'Portfolio Allocation'!$A$10:$A$109,'Graph Tables'!$D188)</f>
        <v>0</v>
      </c>
      <c r="S188" s="47">
        <f>SUMIFS('Portfolio Allocation'!P$10:P$109,'Portfolio Allocation'!$A$10:$A$109,'Graph Tables'!$D188)</f>
        <v>0</v>
      </c>
      <c r="T188" s="47">
        <f>SUMIFS('Portfolio Allocation'!Q$10:Q$109,'Portfolio Allocation'!$A$10:$A$109,'Graph Tables'!$D188)</f>
        <v>0</v>
      </c>
      <c r="U188" s="47">
        <f>SUMIFS('Portfolio Allocation'!R$10:R$109,'Portfolio Allocation'!$A$10:$A$109,'Graph Tables'!$D188)</f>
        <v>0</v>
      </c>
      <c r="V188" s="47">
        <f>SUMIFS('Portfolio Allocation'!S$10:S$109,'Portfolio Allocation'!$A$10:$A$109,'Graph Tables'!$D188)</f>
        <v>0</v>
      </c>
      <c r="W188" s="47">
        <f>SUMIFS('Portfolio Allocation'!T$10:T$109,'Portfolio Allocation'!$A$10:$A$109,'Graph Tables'!$D188)</f>
        <v>0</v>
      </c>
      <c r="X188" s="47">
        <f>SUMIFS('Portfolio Allocation'!U$10:U$109,'Portfolio Allocation'!$A$10:$A$109,'Graph Tables'!$D188)</f>
        <v>0</v>
      </c>
      <c r="Y188" s="47">
        <f>SUMIFS('Portfolio Allocation'!V$10:V$109,'Portfolio Allocation'!$A$10:$A$109,'Graph Tables'!$D188)</f>
        <v>0</v>
      </c>
      <c r="Z188" s="47">
        <f>SUMIFS('Portfolio Allocation'!W$10:W$109,'Portfolio Allocation'!$A$10:$A$109,'Graph Tables'!$D188)</f>
        <v>0</v>
      </c>
      <c r="AA188" s="47">
        <f>SUMIFS('Portfolio Allocation'!X$10:X$109,'Portfolio Allocation'!$A$10:$A$109,'Graph Tables'!$D188)</f>
        <v>0</v>
      </c>
      <c r="AB188" s="47">
        <f>SUMIFS('Portfolio Allocation'!Y$10:Y$109,'Portfolio Allocation'!$A$10:$A$109,'Graph Tables'!$D188)</f>
        <v>0</v>
      </c>
      <c r="AC188" s="47">
        <f>SUMIFS('Portfolio Allocation'!Z$10:Z$109,'Portfolio Allocation'!$A$10:$A$109,'Graph Tables'!$D188)</f>
        <v>0</v>
      </c>
      <c r="AD188" s="47"/>
      <c r="AH188" s="47"/>
      <c r="AI188" s="269">
        <f t="shared" si="265"/>
        <v>1</v>
      </c>
      <c r="AJ188" s="269">
        <f>AI188+COUNTIF(AI$2:$AI188,AI188)-1</f>
        <v>187</v>
      </c>
      <c r="AK188" s="271" t="str">
        <f t="shared" si="213"/>
        <v>Seychelles</v>
      </c>
      <c r="AL188" s="71">
        <f t="shared" si="266"/>
        <v>0</v>
      </c>
      <c r="AM188" s="45">
        <f t="shared" si="214"/>
        <v>0</v>
      </c>
      <c r="AN188" s="45">
        <f t="shared" si="215"/>
        <v>0</v>
      </c>
      <c r="AO188" s="45">
        <f t="shared" si="216"/>
        <v>0</v>
      </c>
      <c r="AP188" s="45">
        <f t="shared" si="217"/>
        <v>0</v>
      </c>
      <c r="AQ188" s="45">
        <f t="shared" si="218"/>
        <v>0</v>
      </c>
      <c r="AR188" s="45">
        <f t="shared" si="219"/>
        <v>0</v>
      </c>
      <c r="AS188" s="45">
        <f t="shared" si="220"/>
        <v>0</v>
      </c>
      <c r="AT188" s="45">
        <f t="shared" si="221"/>
        <v>0</v>
      </c>
      <c r="AU188" s="45">
        <f t="shared" si="222"/>
        <v>0</v>
      </c>
      <c r="AV188" s="45">
        <f t="shared" si="223"/>
        <v>0</v>
      </c>
      <c r="AW188" s="45">
        <f t="shared" si="224"/>
        <v>0</v>
      </c>
      <c r="AX188" s="45">
        <f t="shared" si="225"/>
        <v>0</v>
      </c>
      <c r="AY188" s="45">
        <f t="shared" si="226"/>
        <v>0</v>
      </c>
      <c r="AZ188" s="45">
        <f t="shared" si="227"/>
        <v>0</v>
      </c>
      <c r="BA188" s="45">
        <f t="shared" si="228"/>
        <v>0</v>
      </c>
      <c r="BB188" s="45">
        <f t="shared" si="229"/>
        <v>0</v>
      </c>
      <c r="BC188" s="45">
        <f t="shared" si="230"/>
        <v>0</v>
      </c>
      <c r="BD188" s="45">
        <f t="shared" si="231"/>
        <v>0</v>
      </c>
      <c r="BE188" s="45">
        <f t="shared" si="232"/>
        <v>0</v>
      </c>
      <c r="BF188" s="45">
        <f t="shared" si="233"/>
        <v>0</v>
      </c>
      <c r="BG188" s="45">
        <f t="shared" si="234"/>
        <v>0</v>
      </c>
      <c r="BH188" s="45">
        <f t="shared" si="235"/>
        <v>0</v>
      </c>
      <c r="BI188" s="45">
        <f t="shared" si="236"/>
        <v>0</v>
      </c>
      <c r="BJ188" s="45">
        <f t="shared" si="237"/>
        <v>0</v>
      </c>
      <c r="BK188" s="45"/>
      <c r="CN188" s="274">
        <f t="shared" si="267"/>
        <v>0</v>
      </c>
      <c r="CO188" s="274">
        <v>187</v>
      </c>
      <c r="CP188" s="269">
        <f t="shared" si="268"/>
        <v>1</v>
      </c>
      <c r="CQ188" s="269">
        <f>CP188+COUNTIF($CP$2:CP188,CP188)-1</f>
        <v>187</v>
      </c>
      <c r="CR188" s="271" t="str">
        <f t="shared" si="238"/>
        <v>Seychelles</v>
      </c>
      <c r="CS188" s="71">
        <f t="shared" si="269"/>
        <v>0</v>
      </c>
      <c r="CT188" s="45">
        <f t="shared" si="239"/>
        <v>0</v>
      </c>
      <c r="CU188" s="45">
        <f t="shared" si="240"/>
        <v>0</v>
      </c>
      <c r="CV188" s="45">
        <f t="shared" si="241"/>
        <v>0</v>
      </c>
      <c r="CW188" s="45">
        <f t="shared" si="242"/>
        <v>0</v>
      </c>
      <c r="CX188" s="45">
        <f t="shared" si="243"/>
        <v>0</v>
      </c>
      <c r="CY188" s="45">
        <f t="shared" si="244"/>
        <v>0</v>
      </c>
      <c r="CZ188" s="45">
        <f t="shared" si="245"/>
        <v>0</v>
      </c>
      <c r="DA188" s="45">
        <f t="shared" si="246"/>
        <v>0</v>
      </c>
      <c r="DB188" s="45">
        <f t="shared" si="247"/>
        <v>0</v>
      </c>
      <c r="DC188" s="45">
        <f t="shared" si="248"/>
        <v>0</v>
      </c>
      <c r="DD188" s="45">
        <f t="shared" si="249"/>
        <v>0</v>
      </c>
      <c r="DE188" s="45">
        <f t="shared" si="250"/>
        <v>0</v>
      </c>
      <c r="DF188" s="45">
        <f t="shared" si="251"/>
        <v>0</v>
      </c>
      <c r="DG188" s="45">
        <f t="shared" si="252"/>
        <v>0</v>
      </c>
      <c r="DH188" s="45">
        <f t="shared" si="253"/>
        <v>0</v>
      </c>
      <c r="DI188" s="45">
        <f t="shared" si="254"/>
        <v>0</v>
      </c>
      <c r="DJ188" s="45">
        <f t="shared" si="255"/>
        <v>0</v>
      </c>
      <c r="DK188" s="45">
        <f t="shared" si="256"/>
        <v>0</v>
      </c>
      <c r="DL188" s="45">
        <f t="shared" si="257"/>
        <v>0</v>
      </c>
      <c r="DM188" s="45">
        <f t="shared" si="258"/>
        <v>0</v>
      </c>
      <c r="DN188" s="45">
        <f t="shared" si="259"/>
        <v>0</v>
      </c>
      <c r="DO188" s="45">
        <f t="shared" si="260"/>
        <v>0</v>
      </c>
      <c r="DP188" s="45">
        <f t="shared" si="261"/>
        <v>0</v>
      </c>
      <c r="DQ188" s="45">
        <f t="shared" si="262"/>
        <v>0</v>
      </c>
    </row>
    <row r="189" spans="1:121">
      <c r="A189" s="269">
        <v>188</v>
      </c>
      <c r="B189" s="400">
        <f t="shared" si="263"/>
        <v>1</v>
      </c>
      <c r="C189" s="401">
        <f>B189+COUNTIF(B$2:$B189,B189)-1</f>
        <v>188</v>
      </c>
      <c r="D189" s="402" t="str">
        <f>Tables!AI189</f>
        <v>Sierra Leone</v>
      </c>
      <c r="E189" s="403">
        <f t="shared" si="264"/>
        <v>0</v>
      </c>
      <c r="F189" s="47">
        <f>SUMIFS('Portfolio Allocation'!C$10:C$109,'Portfolio Allocation'!$A$10:$A$109,'Graph Tables'!$D189)</f>
        <v>0</v>
      </c>
      <c r="G189" s="47">
        <f>SUMIFS('Portfolio Allocation'!D$10:D$109,'Portfolio Allocation'!$A$10:$A$109,'Graph Tables'!$D189)</f>
        <v>0</v>
      </c>
      <c r="H189" s="47">
        <f>SUMIFS('Portfolio Allocation'!E$10:E$109,'Portfolio Allocation'!$A$10:$A$109,'Graph Tables'!$D189)</f>
        <v>0</v>
      </c>
      <c r="I189" s="47">
        <f>SUMIFS('Portfolio Allocation'!F$10:F$109,'Portfolio Allocation'!$A$10:$A$109,'Graph Tables'!$D189)</f>
        <v>0</v>
      </c>
      <c r="J189" s="47">
        <f>SUMIFS('Portfolio Allocation'!G$10:G$109,'Portfolio Allocation'!$A$10:$A$109,'Graph Tables'!$D189)</f>
        <v>0</v>
      </c>
      <c r="K189" s="47">
        <f>SUMIFS('Portfolio Allocation'!H$10:H$109,'Portfolio Allocation'!$A$10:$A$109,'Graph Tables'!$D189)</f>
        <v>0</v>
      </c>
      <c r="L189" s="47">
        <f>SUMIFS('Portfolio Allocation'!I$10:I$109,'Portfolio Allocation'!$A$10:$A$109,'Graph Tables'!$D189)</f>
        <v>0</v>
      </c>
      <c r="M189" s="47">
        <f>SUMIFS('Portfolio Allocation'!J$10:J$109,'Portfolio Allocation'!$A$10:$A$109,'Graph Tables'!$D189)</f>
        <v>0</v>
      </c>
      <c r="N189" s="47">
        <f>SUMIFS('Portfolio Allocation'!K$10:K$109,'Portfolio Allocation'!$A$10:$A$109,'Graph Tables'!$D189)</f>
        <v>0</v>
      </c>
      <c r="O189" s="47">
        <f>SUMIFS('Portfolio Allocation'!L$10:L$109,'Portfolio Allocation'!$A$10:$A$109,'Graph Tables'!$D189)</f>
        <v>0</v>
      </c>
      <c r="P189" s="47">
        <f>SUMIFS('Portfolio Allocation'!M$10:M$109,'Portfolio Allocation'!$A$10:$A$109,'Graph Tables'!$D189)</f>
        <v>0</v>
      </c>
      <c r="Q189" s="47">
        <f>SUMIFS('Portfolio Allocation'!N$10:N$109,'Portfolio Allocation'!$A$10:$A$109,'Graph Tables'!$D189)</f>
        <v>0</v>
      </c>
      <c r="R189" s="47">
        <f>SUMIFS('Portfolio Allocation'!O$10:O$109,'Portfolio Allocation'!$A$10:$A$109,'Graph Tables'!$D189)</f>
        <v>0</v>
      </c>
      <c r="S189" s="47">
        <f>SUMIFS('Portfolio Allocation'!P$10:P$109,'Portfolio Allocation'!$A$10:$A$109,'Graph Tables'!$D189)</f>
        <v>0</v>
      </c>
      <c r="T189" s="47">
        <f>SUMIFS('Portfolio Allocation'!Q$10:Q$109,'Portfolio Allocation'!$A$10:$A$109,'Graph Tables'!$D189)</f>
        <v>0</v>
      </c>
      <c r="U189" s="47">
        <f>SUMIFS('Portfolio Allocation'!R$10:R$109,'Portfolio Allocation'!$A$10:$A$109,'Graph Tables'!$D189)</f>
        <v>0</v>
      </c>
      <c r="V189" s="47">
        <f>SUMIFS('Portfolio Allocation'!S$10:S$109,'Portfolio Allocation'!$A$10:$A$109,'Graph Tables'!$D189)</f>
        <v>0</v>
      </c>
      <c r="W189" s="47">
        <f>SUMIFS('Portfolio Allocation'!T$10:T$109,'Portfolio Allocation'!$A$10:$A$109,'Graph Tables'!$D189)</f>
        <v>0</v>
      </c>
      <c r="X189" s="47">
        <f>SUMIFS('Portfolio Allocation'!U$10:U$109,'Portfolio Allocation'!$A$10:$A$109,'Graph Tables'!$D189)</f>
        <v>0</v>
      </c>
      <c r="Y189" s="47">
        <f>SUMIFS('Portfolio Allocation'!V$10:V$109,'Portfolio Allocation'!$A$10:$A$109,'Graph Tables'!$D189)</f>
        <v>0</v>
      </c>
      <c r="Z189" s="47">
        <f>SUMIFS('Portfolio Allocation'!W$10:W$109,'Portfolio Allocation'!$A$10:$A$109,'Graph Tables'!$D189)</f>
        <v>0</v>
      </c>
      <c r="AA189" s="47">
        <f>SUMIFS('Portfolio Allocation'!X$10:X$109,'Portfolio Allocation'!$A$10:$A$109,'Graph Tables'!$D189)</f>
        <v>0</v>
      </c>
      <c r="AB189" s="47">
        <f>SUMIFS('Portfolio Allocation'!Y$10:Y$109,'Portfolio Allocation'!$A$10:$A$109,'Graph Tables'!$D189)</f>
        <v>0</v>
      </c>
      <c r="AC189" s="47">
        <f>SUMIFS('Portfolio Allocation'!Z$10:Z$109,'Portfolio Allocation'!$A$10:$A$109,'Graph Tables'!$D189)</f>
        <v>0</v>
      </c>
      <c r="AD189" s="47"/>
      <c r="AH189" s="47"/>
      <c r="AI189" s="269">
        <f t="shared" si="265"/>
        <v>1</v>
      </c>
      <c r="AJ189" s="269">
        <f>AI189+COUNTIF(AI$2:$AI189,AI189)-1</f>
        <v>188</v>
      </c>
      <c r="AK189" s="271" t="str">
        <f t="shared" si="213"/>
        <v>Sierra Leone</v>
      </c>
      <c r="AL189" s="71">
        <f t="shared" si="266"/>
        <v>0</v>
      </c>
      <c r="AM189" s="45">
        <f t="shared" si="214"/>
        <v>0</v>
      </c>
      <c r="AN189" s="45">
        <f t="shared" si="215"/>
        <v>0</v>
      </c>
      <c r="AO189" s="45">
        <f t="shared" si="216"/>
        <v>0</v>
      </c>
      <c r="AP189" s="45">
        <f t="shared" si="217"/>
        <v>0</v>
      </c>
      <c r="AQ189" s="45">
        <f t="shared" si="218"/>
        <v>0</v>
      </c>
      <c r="AR189" s="45">
        <f t="shared" si="219"/>
        <v>0</v>
      </c>
      <c r="AS189" s="45">
        <f t="shared" si="220"/>
        <v>0</v>
      </c>
      <c r="AT189" s="45">
        <f t="shared" si="221"/>
        <v>0</v>
      </c>
      <c r="AU189" s="45">
        <f t="shared" si="222"/>
        <v>0</v>
      </c>
      <c r="AV189" s="45">
        <f t="shared" si="223"/>
        <v>0</v>
      </c>
      <c r="AW189" s="45">
        <f t="shared" si="224"/>
        <v>0</v>
      </c>
      <c r="AX189" s="45">
        <f t="shared" si="225"/>
        <v>0</v>
      </c>
      <c r="AY189" s="45">
        <f t="shared" si="226"/>
        <v>0</v>
      </c>
      <c r="AZ189" s="45">
        <f t="shared" si="227"/>
        <v>0</v>
      </c>
      <c r="BA189" s="45">
        <f t="shared" si="228"/>
        <v>0</v>
      </c>
      <c r="BB189" s="45">
        <f t="shared" si="229"/>
        <v>0</v>
      </c>
      <c r="BC189" s="45">
        <f t="shared" si="230"/>
        <v>0</v>
      </c>
      <c r="BD189" s="45">
        <f t="shared" si="231"/>
        <v>0</v>
      </c>
      <c r="BE189" s="45">
        <f t="shared" si="232"/>
        <v>0</v>
      </c>
      <c r="BF189" s="45">
        <f t="shared" si="233"/>
        <v>0</v>
      </c>
      <c r="BG189" s="45">
        <f t="shared" si="234"/>
        <v>0</v>
      </c>
      <c r="BH189" s="45">
        <f t="shared" si="235"/>
        <v>0</v>
      </c>
      <c r="BI189" s="45">
        <f t="shared" si="236"/>
        <v>0</v>
      </c>
      <c r="BJ189" s="45">
        <f t="shared" si="237"/>
        <v>0</v>
      </c>
      <c r="BK189" s="45"/>
      <c r="CN189" s="274">
        <f t="shared" si="267"/>
        <v>0</v>
      </c>
      <c r="CO189" s="274">
        <v>188</v>
      </c>
      <c r="CP189" s="269">
        <f t="shared" si="268"/>
        <v>1</v>
      </c>
      <c r="CQ189" s="269">
        <f>CP189+COUNTIF($CP$2:CP189,CP189)-1</f>
        <v>188</v>
      </c>
      <c r="CR189" s="271" t="str">
        <f t="shared" si="238"/>
        <v>Sierra Leone</v>
      </c>
      <c r="CS189" s="71">
        <f t="shared" si="269"/>
        <v>0</v>
      </c>
      <c r="CT189" s="45">
        <f t="shared" si="239"/>
        <v>0</v>
      </c>
      <c r="CU189" s="45">
        <f t="shared" si="240"/>
        <v>0</v>
      </c>
      <c r="CV189" s="45">
        <f t="shared" si="241"/>
        <v>0</v>
      </c>
      <c r="CW189" s="45">
        <f t="shared" si="242"/>
        <v>0</v>
      </c>
      <c r="CX189" s="45">
        <f t="shared" si="243"/>
        <v>0</v>
      </c>
      <c r="CY189" s="45">
        <f t="shared" si="244"/>
        <v>0</v>
      </c>
      <c r="CZ189" s="45">
        <f t="shared" si="245"/>
        <v>0</v>
      </c>
      <c r="DA189" s="45">
        <f t="shared" si="246"/>
        <v>0</v>
      </c>
      <c r="DB189" s="45">
        <f t="shared" si="247"/>
        <v>0</v>
      </c>
      <c r="DC189" s="45">
        <f t="shared" si="248"/>
        <v>0</v>
      </c>
      <c r="DD189" s="45">
        <f t="shared" si="249"/>
        <v>0</v>
      </c>
      <c r="DE189" s="45">
        <f t="shared" si="250"/>
        <v>0</v>
      </c>
      <c r="DF189" s="45">
        <f t="shared" si="251"/>
        <v>0</v>
      </c>
      <c r="DG189" s="45">
        <f t="shared" si="252"/>
        <v>0</v>
      </c>
      <c r="DH189" s="45">
        <f t="shared" si="253"/>
        <v>0</v>
      </c>
      <c r="DI189" s="45">
        <f t="shared" si="254"/>
        <v>0</v>
      </c>
      <c r="DJ189" s="45">
        <f t="shared" si="255"/>
        <v>0</v>
      </c>
      <c r="DK189" s="45">
        <f t="shared" si="256"/>
        <v>0</v>
      </c>
      <c r="DL189" s="45">
        <f t="shared" si="257"/>
        <v>0</v>
      </c>
      <c r="DM189" s="45">
        <f t="shared" si="258"/>
        <v>0</v>
      </c>
      <c r="DN189" s="45">
        <f t="shared" si="259"/>
        <v>0</v>
      </c>
      <c r="DO189" s="45">
        <f t="shared" si="260"/>
        <v>0</v>
      </c>
      <c r="DP189" s="45">
        <f t="shared" si="261"/>
        <v>0</v>
      </c>
      <c r="DQ189" s="45">
        <f t="shared" si="262"/>
        <v>0</v>
      </c>
    </row>
    <row r="190" spans="1:121">
      <c r="A190" s="269">
        <v>189</v>
      </c>
      <c r="B190" s="400">
        <f t="shared" si="263"/>
        <v>1</v>
      </c>
      <c r="C190" s="401">
        <f>B190+COUNTIF(B$2:$B190,B190)-1</f>
        <v>189</v>
      </c>
      <c r="D190" s="402" t="str">
        <f>Tables!AI190</f>
        <v>Singapore</v>
      </c>
      <c r="E190" s="403">
        <f t="shared" si="264"/>
        <v>0</v>
      </c>
      <c r="F190" s="47">
        <f>SUMIFS('Portfolio Allocation'!C$10:C$109,'Portfolio Allocation'!$A$10:$A$109,'Graph Tables'!$D190)</f>
        <v>0</v>
      </c>
      <c r="G190" s="47">
        <f>SUMIFS('Portfolio Allocation'!D$10:D$109,'Portfolio Allocation'!$A$10:$A$109,'Graph Tables'!$D190)</f>
        <v>0</v>
      </c>
      <c r="H190" s="47">
        <f>SUMIFS('Portfolio Allocation'!E$10:E$109,'Portfolio Allocation'!$A$10:$A$109,'Graph Tables'!$D190)</f>
        <v>0</v>
      </c>
      <c r="I190" s="47">
        <f>SUMIFS('Portfolio Allocation'!F$10:F$109,'Portfolio Allocation'!$A$10:$A$109,'Graph Tables'!$D190)</f>
        <v>0</v>
      </c>
      <c r="J190" s="47">
        <f>SUMIFS('Portfolio Allocation'!G$10:G$109,'Portfolio Allocation'!$A$10:$A$109,'Graph Tables'!$D190)</f>
        <v>0</v>
      </c>
      <c r="K190" s="47">
        <f>SUMIFS('Portfolio Allocation'!H$10:H$109,'Portfolio Allocation'!$A$10:$A$109,'Graph Tables'!$D190)</f>
        <v>0</v>
      </c>
      <c r="L190" s="47">
        <f>SUMIFS('Portfolio Allocation'!I$10:I$109,'Portfolio Allocation'!$A$10:$A$109,'Graph Tables'!$D190)</f>
        <v>0</v>
      </c>
      <c r="M190" s="47">
        <f>SUMIFS('Portfolio Allocation'!J$10:J$109,'Portfolio Allocation'!$A$10:$A$109,'Graph Tables'!$D190)</f>
        <v>0</v>
      </c>
      <c r="N190" s="47">
        <f>SUMIFS('Portfolio Allocation'!K$10:K$109,'Portfolio Allocation'!$A$10:$A$109,'Graph Tables'!$D190)</f>
        <v>0</v>
      </c>
      <c r="O190" s="47">
        <f>SUMIFS('Portfolio Allocation'!L$10:L$109,'Portfolio Allocation'!$A$10:$A$109,'Graph Tables'!$D190)</f>
        <v>0</v>
      </c>
      <c r="P190" s="47">
        <f>SUMIFS('Portfolio Allocation'!M$10:M$109,'Portfolio Allocation'!$A$10:$A$109,'Graph Tables'!$D190)</f>
        <v>0</v>
      </c>
      <c r="Q190" s="47">
        <f>SUMIFS('Portfolio Allocation'!N$10:N$109,'Portfolio Allocation'!$A$10:$A$109,'Graph Tables'!$D190)</f>
        <v>0</v>
      </c>
      <c r="R190" s="47">
        <f>SUMIFS('Portfolio Allocation'!O$10:O$109,'Portfolio Allocation'!$A$10:$A$109,'Graph Tables'!$D190)</f>
        <v>0</v>
      </c>
      <c r="S190" s="47">
        <f>SUMIFS('Portfolio Allocation'!P$10:P$109,'Portfolio Allocation'!$A$10:$A$109,'Graph Tables'!$D190)</f>
        <v>0</v>
      </c>
      <c r="T190" s="47">
        <f>SUMIFS('Portfolio Allocation'!Q$10:Q$109,'Portfolio Allocation'!$A$10:$A$109,'Graph Tables'!$D190)</f>
        <v>0</v>
      </c>
      <c r="U190" s="47">
        <f>SUMIFS('Portfolio Allocation'!R$10:R$109,'Portfolio Allocation'!$A$10:$A$109,'Graph Tables'!$D190)</f>
        <v>0</v>
      </c>
      <c r="V190" s="47">
        <f>SUMIFS('Portfolio Allocation'!S$10:S$109,'Portfolio Allocation'!$A$10:$A$109,'Graph Tables'!$D190)</f>
        <v>0</v>
      </c>
      <c r="W190" s="47">
        <f>SUMIFS('Portfolio Allocation'!T$10:T$109,'Portfolio Allocation'!$A$10:$A$109,'Graph Tables'!$D190)</f>
        <v>0</v>
      </c>
      <c r="X190" s="47">
        <f>SUMIFS('Portfolio Allocation'!U$10:U$109,'Portfolio Allocation'!$A$10:$A$109,'Graph Tables'!$D190)</f>
        <v>0</v>
      </c>
      <c r="Y190" s="47">
        <f>SUMIFS('Portfolio Allocation'!V$10:V$109,'Portfolio Allocation'!$A$10:$A$109,'Graph Tables'!$D190)</f>
        <v>0</v>
      </c>
      <c r="Z190" s="47">
        <f>SUMIFS('Portfolio Allocation'!W$10:W$109,'Portfolio Allocation'!$A$10:$A$109,'Graph Tables'!$D190)</f>
        <v>0</v>
      </c>
      <c r="AA190" s="47">
        <f>SUMIFS('Portfolio Allocation'!X$10:X$109,'Portfolio Allocation'!$A$10:$A$109,'Graph Tables'!$D190)</f>
        <v>0</v>
      </c>
      <c r="AB190" s="47">
        <f>SUMIFS('Portfolio Allocation'!Y$10:Y$109,'Portfolio Allocation'!$A$10:$A$109,'Graph Tables'!$D190)</f>
        <v>0</v>
      </c>
      <c r="AC190" s="47">
        <f>SUMIFS('Portfolio Allocation'!Z$10:Z$109,'Portfolio Allocation'!$A$10:$A$109,'Graph Tables'!$D190)</f>
        <v>0</v>
      </c>
      <c r="AD190" s="47"/>
      <c r="AH190" s="47"/>
      <c r="AI190" s="269">
        <f t="shared" si="265"/>
        <v>1</v>
      </c>
      <c r="AJ190" s="269">
        <f>AI190+COUNTIF(AI$2:$AI190,AI190)-1</f>
        <v>189</v>
      </c>
      <c r="AK190" s="271" t="str">
        <f t="shared" si="213"/>
        <v>Singapore</v>
      </c>
      <c r="AL190" s="71">
        <f t="shared" si="266"/>
        <v>0</v>
      </c>
      <c r="AM190" s="45">
        <f t="shared" si="214"/>
        <v>0</v>
      </c>
      <c r="AN190" s="45">
        <f t="shared" si="215"/>
        <v>0</v>
      </c>
      <c r="AO190" s="45">
        <f t="shared" si="216"/>
        <v>0</v>
      </c>
      <c r="AP190" s="45">
        <f t="shared" si="217"/>
        <v>0</v>
      </c>
      <c r="AQ190" s="45">
        <f t="shared" si="218"/>
        <v>0</v>
      </c>
      <c r="AR190" s="45">
        <f t="shared" si="219"/>
        <v>0</v>
      </c>
      <c r="AS190" s="45">
        <f t="shared" si="220"/>
        <v>0</v>
      </c>
      <c r="AT190" s="45">
        <f t="shared" si="221"/>
        <v>0</v>
      </c>
      <c r="AU190" s="45">
        <f t="shared" si="222"/>
        <v>0</v>
      </c>
      <c r="AV190" s="45">
        <f t="shared" si="223"/>
        <v>0</v>
      </c>
      <c r="AW190" s="45">
        <f t="shared" si="224"/>
        <v>0</v>
      </c>
      <c r="AX190" s="45">
        <f t="shared" si="225"/>
        <v>0</v>
      </c>
      <c r="AY190" s="45">
        <f t="shared" si="226"/>
        <v>0</v>
      </c>
      <c r="AZ190" s="45">
        <f t="shared" si="227"/>
        <v>0</v>
      </c>
      <c r="BA190" s="45">
        <f t="shared" si="228"/>
        <v>0</v>
      </c>
      <c r="BB190" s="45">
        <f t="shared" si="229"/>
        <v>0</v>
      </c>
      <c r="BC190" s="45">
        <f t="shared" si="230"/>
        <v>0</v>
      </c>
      <c r="BD190" s="45">
        <f t="shared" si="231"/>
        <v>0</v>
      </c>
      <c r="BE190" s="45">
        <f t="shared" si="232"/>
        <v>0</v>
      </c>
      <c r="BF190" s="45">
        <f t="shared" si="233"/>
        <v>0</v>
      </c>
      <c r="BG190" s="45">
        <f t="shared" si="234"/>
        <v>0</v>
      </c>
      <c r="BH190" s="45">
        <f t="shared" si="235"/>
        <v>0</v>
      </c>
      <c r="BI190" s="45">
        <f t="shared" si="236"/>
        <v>0</v>
      </c>
      <c r="BJ190" s="45">
        <f t="shared" si="237"/>
        <v>0</v>
      </c>
      <c r="BK190" s="45"/>
      <c r="CN190" s="274">
        <f t="shared" si="267"/>
        <v>0</v>
      </c>
      <c r="CO190" s="274">
        <v>189</v>
      </c>
      <c r="CP190" s="269">
        <f t="shared" si="268"/>
        <v>1</v>
      </c>
      <c r="CQ190" s="269">
        <f>CP190+COUNTIF($CP$2:CP190,CP190)-1</f>
        <v>189</v>
      </c>
      <c r="CR190" s="271" t="str">
        <f t="shared" si="238"/>
        <v>Singapore</v>
      </c>
      <c r="CS190" s="71">
        <f t="shared" si="269"/>
        <v>0</v>
      </c>
      <c r="CT190" s="45">
        <f t="shared" si="239"/>
        <v>0</v>
      </c>
      <c r="CU190" s="45">
        <f t="shared" si="240"/>
        <v>0</v>
      </c>
      <c r="CV190" s="45">
        <f t="shared" si="241"/>
        <v>0</v>
      </c>
      <c r="CW190" s="45">
        <f t="shared" si="242"/>
        <v>0</v>
      </c>
      <c r="CX190" s="45">
        <f t="shared" si="243"/>
        <v>0</v>
      </c>
      <c r="CY190" s="45">
        <f t="shared" si="244"/>
        <v>0</v>
      </c>
      <c r="CZ190" s="45">
        <f t="shared" si="245"/>
        <v>0</v>
      </c>
      <c r="DA190" s="45">
        <f t="shared" si="246"/>
        <v>0</v>
      </c>
      <c r="DB190" s="45">
        <f t="shared" si="247"/>
        <v>0</v>
      </c>
      <c r="DC190" s="45">
        <f t="shared" si="248"/>
        <v>0</v>
      </c>
      <c r="DD190" s="45">
        <f t="shared" si="249"/>
        <v>0</v>
      </c>
      <c r="DE190" s="45">
        <f t="shared" si="250"/>
        <v>0</v>
      </c>
      <c r="DF190" s="45">
        <f t="shared" si="251"/>
        <v>0</v>
      </c>
      <c r="DG190" s="45">
        <f t="shared" si="252"/>
        <v>0</v>
      </c>
      <c r="DH190" s="45">
        <f t="shared" si="253"/>
        <v>0</v>
      </c>
      <c r="DI190" s="45">
        <f t="shared" si="254"/>
        <v>0</v>
      </c>
      <c r="DJ190" s="45">
        <f t="shared" si="255"/>
        <v>0</v>
      </c>
      <c r="DK190" s="45">
        <f t="shared" si="256"/>
        <v>0</v>
      </c>
      <c r="DL190" s="45">
        <f t="shared" si="257"/>
        <v>0</v>
      </c>
      <c r="DM190" s="45">
        <f t="shared" si="258"/>
        <v>0</v>
      </c>
      <c r="DN190" s="45">
        <f t="shared" si="259"/>
        <v>0</v>
      </c>
      <c r="DO190" s="45">
        <f t="shared" si="260"/>
        <v>0</v>
      </c>
      <c r="DP190" s="45">
        <f t="shared" si="261"/>
        <v>0</v>
      </c>
      <c r="DQ190" s="45">
        <f t="shared" si="262"/>
        <v>0</v>
      </c>
    </row>
    <row r="191" spans="1:121">
      <c r="A191" s="269">
        <v>190</v>
      </c>
      <c r="B191" s="400">
        <f t="shared" si="263"/>
        <v>1</v>
      </c>
      <c r="C191" s="401">
        <f>B191+COUNTIF(B$2:$B191,B191)-1</f>
        <v>190</v>
      </c>
      <c r="D191" s="402" t="str">
        <f>Tables!AI191</f>
        <v>Slovakia</v>
      </c>
      <c r="E191" s="403">
        <f t="shared" si="264"/>
        <v>0</v>
      </c>
      <c r="F191" s="47">
        <f>SUMIFS('Portfolio Allocation'!C$10:C$109,'Portfolio Allocation'!$A$10:$A$109,'Graph Tables'!$D191)</f>
        <v>0</v>
      </c>
      <c r="G191" s="47">
        <f>SUMIFS('Portfolio Allocation'!D$10:D$109,'Portfolio Allocation'!$A$10:$A$109,'Graph Tables'!$D191)</f>
        <v>0</v>
      </c>
      <c r="H191" s="47">
        <f>SUMIFS('Portfolio Allocation'!E$10:E$109,'Portfolio Allocation'!$A$10:$A$109,'Graph Tables'!$D191)</f>
        <v>0</v>
      </c>
      <c r="I191" s="47">
        <f>SUMIFS('Portfolio Allocation'!F$10:F$109,'Portfolio Allocation'!$A$10:$A$109,'Graph Tables'!$D191)</f>
        <v>0</v>
      </c>
      <c r="J191" s="47">
        <f>SUMIFS('Portfolio Allocation'!G$10:G$109,'Portfolio Allocation'!$A$10:$A$109,'Graph Tables'!$D191)</f>
        <v>0</v>
      </c>
      <c r="K191" s="47">
        <f>SUMIFS('Portfolio Allocation'!H$10:H$109,'Portfolio Allocation'!$A$10:$A$109,'Graph Tables'!$D191)</f>
        <v>0</v>
      </c>
      <c r="L191" s="47">
        <f>SUMIFS('Portfolio Allocation'!I$10:I$109,'Portfolio Allocation'!$A$10:$A$109,'Graph Tables'!$D191)</f>
        <v>0</v>
      </c>
      <c r="M191" s="47">
        <f>SUMIFS('Portfolio Allocation'!J$10:J$109,'Portfolio Allocation'!$A$10:$A$109,'Graph Tables'!$D191)</f>
        <v>0</v>
      </c>
      <c r="N191" s="47">
        <f>SUMIFS('Portfolio Allocation'!K$10:K$109,'Portfolio Allocation'!$A$10:$A$109,'Graph Tables'!$D191)</f>
        <v>0</v>
      </c>
      <c r="O191" s="47">
        <f>SUMIFS('Portfolio Allocation'!L$10:L$109,'Portfolio Allocation'!$A$10:$A$109,'Graph Tables'!$D191)</f>
        <v>0</v>
      </c>
      <c r="P191" s="47">
        <f>SUMIFS('Portfolio Allocation'!M$10:M$109,'Portfolio Allocation'!$A$10:$A$109,'Graph Tables'!$D191)</f>
        <v>0</v>
      </c>
      <c r="Q191" s="47">
        <f>SUMIFS('Portfolio Allocation'!N$10:N$109,'Portfolio Allocation'!$A$10:$A$109,'Graph Tables'!$D191)</f>
        <v>0</v>
      </c>
      <c r="R191" s="47">
        <f>SUMIFS('Portfolio Allocation'!O$10:O$109,'Portfolio Allocation'!$A$10:$A$109,'Graph Tables'!$D191)</f>
        <v>0</v>
      </c>
      <c r="S191" s="47">
        <f>SUMIFS('Portfolio Allocation'!P$10:P$109,'Portfolio Allocation'!$A$10:$A$109,'Graph Tables'!$D191)</f>
        <v>0</v>
      </c>
      <c r="T191" s="47">
        <f>SUMIFS('Portfolio Allocation'!Q$10:Q$109,'Portfolio Allocation'!$A$10:$A$109,'Graph Tables'!$D191)</f>
        <v>0</v>
      </c>
      <c r="U191" s="47">
        <f>SUMIFS('Portfolio Allocation'!R$10:R$109,'Portfolio Allocation'!$A$10:$A$109,'Graph Tables'!$D191)</f>
        <v>0</v>
      </c>
      <c r="V191" s="47">
        <f>SUMIFS('Portfolio Allocation'!S$10:S$109,'Portfolio Allocation'!$A$10:$A$109,'Graph Tables'!$D191)</f>
        <v>0</v>
      </c>
      <c r="W191" s="47">
        <f>SUMIFS('Portfolio Allocation'!T$10:T$109,'Portfolio Allocation'!$A$10:$A$109,'Graph Tables'!$D191)</f>
        <v>0</v>
      </c>
      <c r="X191" s="47">
        <f>SUMIFS('Portfolio Allocation'!U$10:U$109,'Portfolio Allocation'!$A$10:$A$109,'Graph Tables'!$D191)</f>
        <v>0</v>
      </c>
      <c r="Y191" s="47">
        <f>SUMIFS('Portfolio Allocation'!V$10:V$109,'Portfolio Allocation'!$A$10:$A$109,'Graph Tables'!$D191)</f>
        <v>0</v>
      </c>
      <c r="Z191" s="47">
        <f>SUMIFS('Portfolio Allocation'!W$10:W$109,'Portfolio Allocation'!$A$10:$A$109,'Graph Tables'!$D191)</f>
        <v>0</v>
      </c>
      <c r="AA191" s="47">
        <f>SUMIFS('Portfolio Allocation'!X$10:X$109,'Portfolio Allocation'!$A$10:$A$109,'Graph Tables'!$D191)</f>
        <v>0</v>
      </c>
      <c r="AB191" s="47">
        <f>SUMIFS('Portfolio Allocation'!Y$10:Y$109,'Portfolio Allocation'!$A$10:$A$109,'Graph Tables'!$D191)</f>
        <v>0</v>
      </c>
      <c r="AC191" s="47">
        <f>SUMIFS('Portfolio Allocation'!Z$10:Z$109,'Portfolio Allocation'!$A$10:$A$109,'Graph Tables'!$D191)</f>
        <v>0</v>
      </c>
      <c r="AD191" s="47"/>
      <c r="AH191" s="47"/>
      <c r="AI191" s="269">
        <f t="shared" si="265"/>
        <v>1</v>
      </c>
      <c r="AJ191" s="269">
        <f>AI191+COUNTIF(AI$2:$AI191,AI191)-1</f>
        <v>190</v>
      </c>
      <c r="AK191" s="271" t="str">
        <f t="shared" si="213"/>
        <v>Slovakia</v>
      </c>
      <c r="AL191" s="71">
        <f t="shared" si="266"/>
        <v>0</v>
      </c>
      <c r="AM191" s="45">
        <f t="shared" si="214"/>
        <v>0</v>
      </c>
      <c r="AN191" s="45">
        <f t="shared" si="215"/>
        <v>0</v>
      </c>
      <c r="AO191" s="45">
        <f t="shared" si="216"/>
        <v>0</v>
      </c>
      <c r="AP191" s="45">
        <f t="shared" si="217"/>
        <v>0</v>
      </c>
      <c r="AQ191" s="45">
        <f t="shared" si="218"/>
        <v>0</v>
      </c>
      <c r="AR191" s="45">
        <f t="shared" si="219"/>
        <v>0</v>
      </c>
      <c r="AS191" s="45">
        <f t="shared" si="220"/>
        <v>0</v>
      </c>
      <c r="AT191" s="45">
        <f t="shared" si="221"/>
        <v>0</v>
      </c>
      <c r="AU191" s="45">
        <f t="shared" si="222"/>
        <v>0</v>
      </c>
      <c r="AV191" s="45">
        <f t="shared" si="223"/>
        <v>0</v>
      </c>
      <c r="AW191" s="45">
        <f t="shared" si="224"/>
        <v>0</v>
      </c>
      <c r="AX191" s="45">
        <f t="shared" si="225"/>
        <v>0</v>
      </c>
      <c r="AY191" s="45">
        <f t="shared" si="226"/>
        <v>0</v>
      </c>
      <c r="AZ191" s="45">
        <f t="shared" si="227"/>
        <v>0</v>
      </c>
      <c r="BA191" s="45">
        <f t="shared" si="228"/>
        <v>0</v>
      </c>
      <c r="BB191" s="45">
        <f t="shared" si="229"/>
        <v>0</v>
      </c>
      <c r="BC191" s="45">
        <f t="shared" si="230"/>
        <v>0</v>
      </c>
      <c r="BD191" s="45">
        <f t="shared" si="231"/>
        <v>0</v>
      </c>
      <c r="BE191" s="45">
        <f t="shared" si="232"/>
        <v>0</v>
      </c>
      <c r="BF191" s="45">
        <f t="shared" si="233"/>
        <v>0</v>
      </c>
      <c r="BG191" s="45">
        <f t="shared" si="234"/>
        <v>0</v>
      </c>
      <c r="BH191" s="45">
        <f t="shared" si="235"/>
        <v>0</v>
      </c>
      <c r="BI191" s="45">
        <f t="shared" si="236"/>
        <v>0</v>
      </c>
      <c r="BJ191" s="45">
        <f t="shared" si="237"/>
        <v>0</v>
      </c>
      <c r="BK191" s="45"/>
      <c r="CN191" s="274">
        <f t="shared" si="267"/>
        <v>0</v>
      </c>
      <c r="CO191" s="274">
        <v>190</v>
      </c>
      <c r="CP191" s="269">
        <f t="shared" si="268"/>
        <v>1</v>
      </c>
      <c r="CQ191" s="269">
        <f>CP191+COUNTIF($CP$2:CP191,CP191)-1</f>
        <v>190</v>
      </c>
      <c r="CR191" s="271" t="str">
        <f t="shared" si="238"/>
        <v>Slovakia</v>
      </c>
      <c r="CS191" s="71">
        <f t="shared" si="269"/>
        <v>0</v>
      </c>
      <c r="CT191" s="45">
        <f t="shared" si="239"/>
        <v>0</v>
      </c>
      <c r="CU191" s="45">
        <f t="shared" si="240"/>
        <v>0</v>
      </c>
      <c r="CV191" s="45">
        <f t="shared" si="241"/>
        <v>0</v>
      </c>
      <c r="CW191" s="45">
        <f t="shared" si="242"/>
        <v>0</v>
      </c>
      <c r="CX191" s="45">
        <f t="shared" si="243"/>
        <v>0</v>
      </c>
      <c r="CY191" s="45">
        <f t="shared" si="244"/>
        <v>0</v>
      </c>
      <c r="CZ191" s="45">
        <f t="shared" si="245"/>
        <v>0</v>
      </c>
      <c r="DA191" s="45">
        <f t="shared" si="246"/>
        <v>0</v>
      </c>
      <c r="DB191" s="45">
        <f t="shared" si="247"/>
        <v>0</v>
      </c>
      <c r="DC191" s="45">
        <f t="shared" si="248"/>
        <v>0</v>
      </c>
      <c r="DD191" s="45">
        <f t="shared" si="249"/>
        <v>0</v>
      </c>
      <c r="DE191" s="45">
        <f t="shared" si="250"/>
        <v>0</v>
      </c>
      <c r="DF191" s="45">
        <f t="shared" si="251"/>
        <v>0</v>
      </c>
      <c r="DG191" s="45">
        <f t="shared" si="252"/>
        <v>0</v>
      </c>
      <c r="DH191" s="45">
        <f t="shared" si="253"/>
        <v>0</v>
      </c>
      <c r="DI191" s="45">
        <f t="shared" si="254"/>
        <v>0</v>
      </c>
      <c r="DJ191" s="45">
        <f t="shared" si="255"/>
        <v>0</v>
      </c>
      <c r="DK191" s="45">
        <f t="shared" si="256"/>
        <v>0</v>
      </c>
      <c r="DL191" s="45">
        <f t="shared" si="257"/>
        <v>0</v>
      </c>
      <c r="DM191" s="45">
        <f t="shared" si="258"/>
        <v>0</v>
      </c>
      <c r="DN191" s="45">
        <f t="shared" si="259"/>
        <v>0</v>
      </c>
      <c r="DO191" s="45">
        <f t="shared" si="260"/>
        <v>0</v>
      </c>
      <c r="DP191" s="45">
        <f t="shared" si="261"/>
        <v>0</v>
      </c>
      <c r="DQ191" s="45">
        <f t="shared" si="262"/>
        <v>0</v>
      </c>
    </row>
    <row r="192" spans="1:121">
      <c r="A192" s="269">
        <v>191</v>
      </c>
      <c r="B192" s="400">
        <f t="shared" si="263"/>
        <v>1</v>
      </c>
      <c r="C192" s="401">
        <f>B192+COUNTIF(B$2:$B192,B192)-1</f>
        <v>191</v>
      </c>
      <c r="D192" s="402" t="str">
        <f>Tables!AI192</f>
        <v>Slovenia</v>
      </c>
      <c r="E192" s="403">
        <f t="shared" si="264"/>
        <v>0</v>
      </c>
      <c r="F192" s="47">
        <f>SUMIFS('Portfolio Allocation'!C$10:C$109,'Portfolio Allocation'!$A$10:$A$109,'Graph Tables'!$D192)</f>
        <v>0</v>
      </c>
      <c r="G192" s="47">
        <f>SUMIFS('Portfolio Allocation'!D$10:D$109,'Portfolio Allocation'!$A$10:$A$109,'Graph Tables'!$D192)</f>
        <v>0</v>
      </c>
      <c r="H192" s="47">
        <f>SUMIFS('Portfolio Allocation'!E$10:E$109,'Portfolio Allocation'!$A$10:$A$109,'Graph Tables'!$D192)</f>
        <v>0</v>
      </c>
      <c r="I192" s="47">
        <f>SUMIFS('Portfolio Allocation'!F$10:F$109,'Portfolio Allocation'!$A$10:$A$109,'Graph Tables'!$D192)</f>
        <v>0</v>
      </c>
      <c r="J192" s="47">
        <f>SUMIFS('Portfolio Allocation'!G$10:G$109,'Portfolio Allocation'!$A$10:$A$109,'Graph Tables'!$D192)</f>
        <v>0</v>
      </c>
      <c r="K192" s="47">
        <f>SUMIFS('Portfolio Allocation'!H$10:H$109,'Portfolio Allocation'!$A$10:$A$109,'Graph Tables'!$D192)</f>
        <v>0</v>
      </c>
      <c r="L192" s="47">
        <f>SUMIFS('Portfolio Allocation'!I$10:I$109,'Portfolio Allocation'!$A$10:$A$109,'Graph Tables'!$D192)</f>
        <v>0</v>
      </c>
      <c r="M192" s="47">
        <f>SUMIFS('Portfolio Allocation'!J$10:J$109,'Portfolio Allocation'!$A$10:$A$109,'Graph Tables'!$D192)</f>
        <v>0</v>
      </c>
      <c r="N192" s="47">
        <f>SUMIFS('Portfolio Allocation'!K$10:K$109,'Portfolio Allocation'!$A$10:$A$109,'Graph Tables'!$D192)</f>
        <v>0</v>
      </c>
      <c r="O192" s="47">
        <f>SUMIFS('Portfolio Allocation'!L$10:L$109,'Portfolio Allocation'!$A$10:$A$109,'Graph Tables'!$D192)</f>
        <v>0</v>
      </c>
      <c r="P192" s="47">
        <f>SUMIFS('Portfolio Allocation'!M$10:M$109,'Portfolio Allocation'!$A$10:$A$109,'Graph Tables'!$D192)</f>
        <v>0</v>
      </c>
      <c r="Q192" s="47">
        <f>SUMIFS('Portfolio Allocation'!N$10:N$109,'Portfolio Allocation'!$A$10:$A$109,'Graph Tables'!$D192)</f>
        <v>0</v>
      </c>
      <c r="R192" s="47">
        <f>SUMIFS('Portfolio Allocation'!O$10:O$109,'Portfolio Allocation'!$A$10:$A$109,'Graph Tables'!$D192)</f>
        <v>0</v>
      </c>
      <c r="S192" s="47">
        <f>SUMIFS('Portfolio Allocation'!P$10:P$109,'Portfolio Allocation'!$A$10:$A$109,'Graph Tables'!$D192)</f>
        <v>0</v>
      </c>
      <c r="T192" s="47">
        <f>SUMIFS('Portfolio Allocation'!Q$10:Q$109,'Portfolio Allocation'!$A$10:$A$109,'Graph Tables'!$D192)</f>
        <v>0</v>
      </c>
      <c r="U192" s="47">
        <f>SUMIFS('Portfolio Allocation'!R$10:R$109,'Portfolio Allocation'!$A$10:$A$109,'Graph Tables'!$D192)</f>
        <v>0</v>
      </c>
      <c r="V192" s="47">
        <f>SUMIFS('Portfolio Allocation'!S$10:S$109,'Portfolio Allocation'!$A$10:$A$109,'Graph Tables'!$D192)</f>
        <v>0</v>
      </c>
      <c r="W192" s="47">
        <f>SUMIFS('Portfolio Allocation'!T$10:T$109,'Portfolio Allocation'!$A$10:$A$109,'Graph Tables'!$D192)</f>
        <v>0</v>
      </c>
      <c r="X192" s="47">
        <f>SUMIFS('Portfolio Allocation'!U$10:U$109,'Portfolio Allocation'!$A$10:$A$109,'Graph Tables'!$D192)</f>
        <v>0</v>
      </c>
      <c r="Y192" s="47">
        <f>SUMIFS('Portfolio Allocation'!V$10:V$109,'Portfolio Allocation'!$A$10:$A$109,'Graph Tables'!$D192)</f>
        <v>0</v>
      </c>
      <c r="Z192" s="47">
        <f>SUMIFS('Portfolio Allocation'!W$10:W$109,'Portfolio Allocation'!$A$10:$A$109,'Graph Tables'!$D192)</f>
        <v>0</v>
      </c>
      <c r="AA192" s="47">
        <f>SUMIFS('Portfolio Allocation'!X$10:X$109,'Portfolio Allocation'!$A$10:$A$109,'Graph Tables'!$D192)</f>
        <v>0</v>
      </c>
      <c r="AB192" s="47">
        <f>SUMIFS('Portfolio Allocation'!Y$10:Y$109,'Portfolio Allocation'!$A$10:$A$109,'Graph Tables'!$D192)</f>
        <v>0</v>
      </c>
      <c r="AC192" s="47">
        <f>SUMIFS('Portfolio Allocation'!Z$10:Z$109,'Portfolio Allocation'!$A$10:$A$109,'Graph Tables'!$D192)</f>
        <v>0</v>
      </c>
      <c r="AD192" s="47"/>
      <c r="AH192" s="47"/>
      <c r="AI192" s="269">
        <f t="shared" si="265"/>
        <v>1</v>
      </c>
      <c r="AJ192" s="269">
        <f>AI192+COUNTIF(AI$2:$AI192,AI192)-1</f>
        <v>191</v>
      </c>
      <c r="AK192" s="271" t="str">
        <f t="shared" si="213"/>
        <v>Slovenia</v>
      </c>
      <c r="AL192" s="71">
        <f t="shared" si="266"/>
        <v>0</v>
      </c>
      <c r="AM192" s="45">
        <f t="shared" si="214"/>
        <v>0</v>
      </c>
      <c r="AN192" s="45">
        <f t="shared" si="215"/>
        <v>0</v>
      </c>
      <c r="AO192" s="45">
        <f t="shared" si="216"/>
        <v>0</v>
      </c>
      <c r="AP192" s="45">
        <f t="shared" si="217"/>
        <v>0</v>
      </c>
      <c r="AQ192" s="45">
        <f t="shared" si="218"/>
        <v>0</v>
      </c>
      <c r="AR192" s="45">
        <f t="shared" si="219"/>
        <v>0</v>
      </c>
      <c r="AS192" s="45">
        <f t="shared" si="220"/>
        <v>0</v>
      </c>
      <c r="AT192" s="45">
        <f t="shared" si="221"/>
        <v>0</v>
      </c>
      <c r="AU192" s="45">
        <f t="shared" si="222"/>
        <v>0</v>
      </c>
      <c r="AV192" s="45">
        <f t="shared" si="223"/>
        <v>0</v>
      </c>
      <c r="AW192" s="45">
        <f t="shared" si="224"/>
        <v>0</v>
      </c>
      <c r="AX192" s="45">
        <f t="shared" si="225"/>
        <v>0</v>
      </c>
      <c r="AY192" s="45">
        <f t="shared" si="226"/>
        <v>0</v>
      </c>
      <c r="AZ192" s="45">
        <f t="shared" si="227"/>
        <v>0</v>
      </c>
      <c r="BA192" s="45">
        <f t="shared" si="228"/>
        <v>0</v>
      </c>
      <c r="BB192" s="45">
        <f t="shared" si="229"/>
        <v>0</v>
      </c>
      <c r="BC192" s="45">
        <f t="shared" si="230"/>
        <v>0</v>
      </c>
      <c r="BD192" s="45">
        <f t="shared" si="231"/>
        <v>0</v>
      </c>
      <c r="BE192" s="45">
        <f t="shared" si="232"/>
        <v>0</v>
      </c>
      <c r="BF192" s="45">
        <f t="shared" si="233"/>
        <v>0</v>
      </c>
      <c r="BG192" s="45">
        <f t="shared" si="234"/>
        <v>0</v>
      </c>
      <c r="BH192" s="45">
        <f t="shared" si="235"/>
        <v>0</v>
      </c>
      <c r="BI192" s="45">
        <f t="shared" si="236"/>
        <v>0</v>
      </c>
      <c r="BJ192" s="45">
        <f t="shared" si="237"/>
        <v>0</v>
      </c>
      <c r="BK192" s="45"/>
      <c r="CN192" s="274">
        <f t="shared" si="267"/>
        <v>0</v>
      </c>
      <c r="CO192" s="274">
        <v>191</v>
      </c>
      <c r="CP192" s="269">
        <f t="shared" si="268"/>
        <v>1</v>
      </c>
      <c r="CQ192" s="269">
        <f>CP192+COUNTIF($CP$2:CP192,CP192)-1</f>
        <v>191</v>
      </c>
      <c r="CR192" s="271" t="str">
        <f t="shared" si="238"/>
        <v>Slovenia</v>
      </c>
      <c r="CS192" s="71">
        <f t="shared" si="269"/>
        <v>0</v>
      </c>
      <c r="CT192" s="45">
        <f t="shared" si="239"/>
        <v>0</v>
      </c>
      <c r="CU192" s="45">
        <f t="shared" si="240"/>
        <v>0</v>
      </c>
      <c r="CV192" s="45">
        <f t="shared" si="241"/>
        <v>0</v>
      </c>
      <c r="CW192" s="45">
        <f t="shared" si="242"/>
        <v>0</v>
      </c>
      <c r="CX192" s="45">
        <f t="shared" si="243"/>
        <v>0</v>
      </c>
      <c r="CY192" s="45">
        <f t="shared" si="244"/>
        <v>0</v>
      </c>
      <c r="CZ192" s="45">
        <f t="shared" si="245"/>
        <v>0</v>
      </c>
      <c r="DA192" s="45">
        <f t="shared" si="246"/>
        <v>0</v>
      </c>
      <c r="DB192" s="45">
        <f t="shared" si="247"/>
        <v>0</v>
      </c>
      <c r="DC192" s="45">
        <f t="shared" si="248"/>
        <v>0</v>
      </c>
      <c r="DD192" s="45">
        <f t="shared" si="249"/>
        <v>0</v>
      </c>
      <c r="DE192" s="45">
        <f t="shared" si="250"/>
        <v>0</v>
      </c>
      <c r="DF192" s="45">
        <f t="shared" si="251"/>
        <v>0</v>
      </c>
      <c r="DG192" s="45">
        <f t="shared" si="252"/>
        <v>0</v>
      </c>
      <c r="DH192" s="45">
        <f t="shared" si="253"/>
        <v>0</v>
      </c>
      <c r="DI192" s="45">
        <f t="shared" si="254"/>
        <v>0</v>
      </c>
      <c r="DJ192" s="45">
        <f t="shared" si="255"/>
        <v>0</v>
      </c>
      <c r="DK192" s="45">
        <f t="shared" si="256"/>
        <v>0</v>
      </c>
      <c r="DL192" s="45">
        <f t="shared" si="257"/>
        <v>0</v>
      </c>
      <c r="DM192" s="45">
        <f t="shared" si="258"/>
        <v>0</v>
      </c>
      <c r="DN192" s="45">
        <f t="shared" si="259"/>
        <v>0</v>
      </c>
      <c r="DO192" s="45">
        <f t="shared" si="260"/>
        <v>0</v>
      </c>
      <c r="DP192" s="45">
        <f t="shared" si="261"/>
        <v>0</v>
      </c>
      <c r="DQ192" s="45">
        <f t="shared" si="262"/>
        <v>0</v>
      </c>
    </row>
    <row r="193" spans="1:121">
      <c r="A193" s="269">
        <v>192</v>
      </c>
      <c r="B193" s="400">
        <f t="shared" si="263"/>
        <v>1</v>
      </c>
      <c r="C193" s="401">
        <f>B193+COUNTIF(B$2:$B193,B193)-1</f>
        <v>192</v>
      </c>
      <c r="D193" s="402" t="str">
        <f>Tables!AI193</f>
        <v>Solomon Islands</v>
      </c>
      <c r="E193" s="403">
        <f t="shared" si="264"/>
        <v>0</v>
      </c>
      <c r="F193" s="47">
        <f>SUMIFS('Portfolio Allocation'!C$10:C$109,'Portfolio Allocation'!$A$10:$A$109,'Graph Tables'!$D193)</f>
        <v>0</v>
      </c>
      <c r="G193" s="47">
        <f>SUMIFS('Portfolio Allocation'!D$10:D$109,'Portfolio Allocation'!$A$10:$A$109,'Graph Tables'!$D193)</f>
        <v>0</v>
      </c>
      <c r="H193" s="47">
        <f>SUMIFS('Portfolio Allocation'!E$10:E$109,'Portfolio Allocation'!$A$10:$A$109,'Graph Tables'!$D193)</f>
        <v>0</v>
      </c>
      <c r="I193" s="47">
        <f>SUMIFS('Portfolio Allocation'!F$10:F$109,'Portfolio Allocation'!$A$10:$A$109,'Graph Tables'!$D193)</f>
        <v>0</v>
      </c>
      <c r="J193" s="47">
        <f>SUMIFS('Portfolio Allocation'!G$10:G$109,'Portfolio Allocation'!$A$10:$A$109,'Graph Tables'!$D193)</f>
        <v>0</v>
      </c>
      <c r="K193" s="47">
        <f>SUMIFS('Portfolio Allocation'!H$10:H$109,'Portfolio Allocation'!$A$10:$A$109,'Graph Tables'!$D193)</f>
        <v>0</v>
      </c>
      <c r="L193" s="47">
        <f>SUMIFS('Portfolio Allocation'!I$10:I$109,'Portfolio Allocation'!$A$10:$A$109,'Graph Tables'!$D193)</f>
        <v>0</v>
      </c>
      <c r="M193" s="47">
        <f>SUMIFS('Portfolio Allocation'!J$10:J$109,'Portfolio Allocation'!$A$10:$A$109,'Graph Tables'!$D193)</f>
        <v>0</v>
      </c>
      <c r="N193" s="47">
        <f>SUMIFS('Portfolio Allocation'!K$10:K$109,'Portfolio Allocation'!$A$10:$A$109,'Graph Tables'!$D193)</f>
        <v>0</v>
      </c>
      <c r="O193" s="47">
        <f>SUMIFS('Portfolio Allocation'!L$10:L$109,'Portfolio Allocation'!$A$10:$A$109,'Graph Tables'!$D193)</f>
        <v>0</v>
      </c>
      <c r="P193" s="47">
        <f>SUMIFS('Portfolio Allocation'!M$10:M$109,'Portfolio Allocation'!$A$10:$A$109,'Graph Tables'!$D193)</f>
        <v>0</v>
      </c>
      <c r="Q193" s="47">
        <f>SUMIFS('Portfolio Allocation'!N$10:N$109,'Portfolio Allocation'!$A$10:$A$109,'Graph Tables'!$D193)</f>
        <v>0</v>
      </c>
      <c r="R193" s="47">
        <f>SUMIFS('Portfolio Allocation'!O$10:O$109,'Portfolio Allocation'!$A$10:$A$109,'Graph Tables'!$D193)</f>
        <v>0</v>
      </c>
      <c r="S193" s="47">
        <f>SUMIFS('Portfolio Allocation'!P$10:P$109,'Portfolio Allocation'!$A$10:$A$109,'Graph Tables'!$D193)</f>
        <v>0</v>
      </c>
      <c r="T193" s="47">
        <f>SUMIFS('Portfolio Allocation'!Q$10:Q$109,'Portfolio Allocation'!$A$10:$A$109,'Graph Tables'!$D193)</f>
        <v>0</v>
      </c>
      <c r="U193" s="47">
        <f>SUMIFS('Portfolio Allocation'!R$10:R$109,'Portfolio Allocation'!$A$10:$A$109,'Graph Tables'!$D193)</f>
        <v>0</v>
      </c>
      <c r="V193" s="47">
        <f>SUMIFS('Portfolio Allocation'!S$10:S$109,'Portfolio Allocation'!$A$10:$A$109,'Graph Tables'!$D193)</f>
        <v>0</v>
      </c>
      <c r="W193" s="47">
        <f>SUMIFS('Portfolio Allocation'!T$10:T$109,'Portfolio Allocation'!$A$10:$A$109,'Graph Tables'!$D193)</f>
        <v>0</v>
      </c>
      <c r="X193" s="47">
        <f>SUMIFS('Portfolio Allocation'!U$10:U$109,'Portfolio Allocation'!$A$10:$A$109,'Graph Tables'!$D193)</f>
        <v>0</v>
      </c>
      <c r="Y193" s="47">
        <f>SUMIFS('Portfolio Allocation'!V$10:V$109,'Portfolio Allocation'!$A$10:$A$109,'Graph Tables'!$D193)</f>
        <v>0</v>
      </c>
      <c r="Z193" s="47">
        <f>SUMIFS('Portfolio Allocation'!W$10:W$109,'Portfolio Allocation'!$A$10:$A$109,'Graph Tables'!$D193)</f>
        <v>0</v>
      </c>
      <c r="AA193" s="47">
        <f>SUMIFS('Portfolio Allocation'!X$10:X$109,'Portfolio Allocation'!$A$10:$A$109,'Graph Tables'!$D193)</f>
        <v>0</v>
      </c>
      <c r="AB193" s="47">
        <f>SUMIFS('Portfolio Allocation'!Y$10:Y$109,'Portfolio Allocation'!$A$10:$A$109,'Graph Tables'!$D193)</f>
        <v>0</v>
      </c>
      <c r="AC193" s="47">
        <f>SUMIFS('Portfolio Allocation'!Z$10:Z$109,'Portfolio Allocation'!$A$10:$A$109,'Graph Tables'!$D193)</f>
        <v>0</v>
      </c>
      <c r="AD193" s="47"/>
      <c r="AH193" s="47"/>
      <c r="AI193" s="269">
        <f t="shared" si="265"/>
        <v>1</v>
      </c>
      <c r="AJ193" s="269">
        <f>AI193+COUNTIF(AI$2:$AI193,AI193)-1</f>
        <v>192</v>
      </c>
      <c r="AK193" s="271" t="str">
        <f t="shared" si="213"/>
        <v>Solomon Islands</v>
      </c>
      <c r="AL193" s="71">
        <f t="shared" si="266"/>
        <v>0</v>
      </c>
      <c r="AM193" s="45">
        <f t="shared" si="214"/>
        <v>0</v>
      </c>
      <c r="AN193" s="45">
        <f t="shared" si="215"/>
        <v>0</v>
      </c>
      <c r="AO193" s="45">
        <f t="shared" si="216"/>
        <v>0</v>
      </c>
      <c r="AP193" s="45">
        <f t="shared" si="217"/>
        <v>0</v>
      </c>
      <c r="AQ193" s="45">
        <f t="shared" si="218"/>
        <v>0</v>
      </c>
      <c r="AR193" s="45">
        <f t="shared" si="219"/>
        <v>0</v>
      </c>
      <c r="AS193" s="45">
        <f t="shared" si="220"/>
        <v>0</v>
      </c>
      <c r="AT193" s="45">
        <f t="shared" si="221"/>
        <v>0</v>
      </c>
      <c r="AU193" s="45">
        <f t="shared" si="222"/>
        <v>0</v>
      </c>
      <c r="AV193" s="45">
        <f t="shared" si="223"/>
        <v>0</v>
      </c>
      <c r="AW193" s="45">
        <f t="shared" si="224"/>
        <v>0</v>
      </c>
      <c r="AX193" s="45">
        <f t="shared" si="225"/>
        <v>0</v>
      </c>
      <c r="AY193" s="45">
        <f t="shared" si="226"/>
        <v>0</v>
      </c>
      <c r="AZ193" s="45">
        <f t="shared" si="227"/>
        <v>0</v>
      </c>
      <c r="BA193" s="45">
        <f t="shared" si="228"/>
        <v>0</v>
      </c>
      <c r="BB193" s="45">
        <f t="shared" si="229"/>
        <v>0</v>
      </c>
      <c r="BC193" s="45">
        <f t="shared" si="230"/>
        <v>0</v>
      </c>
      <c r="BD193" s="45">
        <f t="shared" si="231"/>
        <v>0</v>
      </c>
      <c r="BE193" s="45">
        <f t="shared" si="232"/>
        <v>0</v>
      </c>
      <c r="BF193" s="45">
        <f t="shared" si="233"/>
        <v>0</v>
      </c>
      <c r="BG193" s="45">
        <f t="shared" si="234"/>
        <v>0</v>
      </c>
      <c r="BH193" s="45">
        <f t="shared" si="235"/>
        <v>0</v>
      </c>
      <c r="BI193" s="45">
        <f t="shared" si="236"/>
        <v>0</v>
      </c>
      <c r="BJ193" s="45">
        <f t="shared" si="237"/>
        <v>0</v>
      </c>
      <c r="BK193" s="45"/>
      <c r="CN193" s="274">
        <f t="shared" si="267"/>
        <v>0</v>
      </c>
      <c r="CO193" s="274">
        <v>192</v>
      </c>
      <c r="CP193" s="269">
        <f t="shared" si="268"/>
        <v>1</v>
      </c>
      <c r="CQ193" s="269">
        <f>CP193+COUNTIF($CP$2:CP193,CP193)-1</f>
        <v>192</v>
      </c>
      <c r="CR193" s="271" t="str">
        <f t="shared" si="238"/>
        <v>Solomon Islands</v>
      </c>
      <c r="CS193" s="71">
        <f t="shared" si="269"/>
        <v>0</v>
      </c>
      <c r="CT193" s="45">
        <f t="shared" si="239"/>
        <v>0</v>
      </c>
      <c r="CU193" s="45">
        <f t="shared" si="240"/>
        <v>0</v>
      </c>
      <c r="CV193" s="45">
        <f t="shared" si="241"/>
        <v>0</v>
      </c>
      <c r="CW193" s="45">
        <f t="shared" si="242"/>
        <v>0</v>
      </c>
      <c r="CX193" s="45">
        <f t="shared" si="243"/>
        <v>0</v>
      </c>
      <c r="CY193" s="45">
        <f t="shared" si="244"/>
        <v>0</v>
      </c>
      <c r="CZ193" s="45">
        <f t="shared" si="245"/>
        <v>0</v>
      </c>
      <c r="DA193" s="45">
        <f t="shared" si="246"/>
        <v>0</v>
      </c>
      <c r="DB193" s="45">
        <f t="shared" si="247"/>
        <v>0</v>
      </c>
      <c r="DC193" s="45">
        <f t="shared" si="248"/>
        <v>0</v>
      </c>
      <c r="DD193" s="45">
        <f t="shared" si="249"/>
        <v>0</v>
      </c>
      <c r="DE193" s="45">
        <f t="shared" si="250"/>
        <v>0</v>
      </c>
      <c r="DF193" s="45">
        <f t="shared" si="251"/>
        <v>0</v>
      </c>
      <c r="DG193" s="45">
        <f t="shared" si="252"/>
        <v>0</v>
      </c>
      <c r="DH193" s="45">
        <f t="shared" si="253"/>
        <v>0</v>
      </c>
      <c r="DI193" s="45">
        <f t="shared" si="254"/>
        <v>0</v>
      </c>
      <c r="DJ193" s="45">
        <f t="shared" si="255"/>
        <v>0</v>
      </c>
      <c r="DK193" s="45">
        <f t="shared" si="256"/>
        <v>0</v>
      </c>
      <c r="DL193" s="45">
        <f t="shared" si="257"/>
        <v>0</v>
      </c>
      <c r="DM193" s="45">
        <f t="shared" si="258"/>
        <v>0</v>
      </c>
      <c r="DN193" s="45">
        <f t="shared" si="259"/>
        <v>0</v>
      </c>
      <c r="DO193" s="45">
        <f t="shared" si="260"/>
        <v>0</v>
      </c>
      <c r="DP193" s="45">
        <f t="shared" si="261"/>
        <v>0</v>
      </c>
      <c r="DQ193" s="45">
        <f t="shared" si="262"/>
        <v>0</v>
      </c>
    </row>
    <row r="194" spans="1:121">
      <c r="A194" s="269">
        <v>193</v>
      </c>
      <c r="B194" s="400">
        <f t="shared" si="263"/>
        <v>1</v>
      </c>
      <c r="C194" s="401">
        <f>B194+COUNTIF(B$2:$B194,B194)-1</f>
        <v>193</v>
      </c>
      <c r="D194" s="402" t="str">
        <f>Tables!AI194</f>
        <v>Somalia</v>
      </c>
      <c r="E194" s="403">
        <f t="shared" si="264"/>
        <v>0</v>
      </c>
      <c r="F194" s="47">
        <f>SUMIFS('Portfolio Allocation'!C$10:C$109,'Portfolio Allocation'!$A$10:$A$109,'Graph Tables'!$D194)</f>
        <v>0</v>
      </c>
      <c r="G194" s="47">
        <f>SUMIFS('Portfolio Allocation'!D$10:D$109,'Portfolio Allocation'!$A$10:$A$109,'Graph Tables'!$D194)</f>
        <v>0</v>
      </c>
      <c r="H194" s="47">
        <f>SUMIFS('Portfolio Allocation'!E$10:E$109,'Portfolio Allocation'!$A$10:$A$109,'Graph Tables'!$D194)</f>
        <v>0</v>
      </c>
      <c r="I194" s="47">
        <f>SUMIFS('Portfolio Allocation'!F$10:F$109,'Portfolio Allocation'!$A$10:$A$109,'Graph Tables'!$D194)</f>
        <v>0</v>
      </c>
      <c r="J194" s="47">
        <f>SUMIFS('Portfolio Allocation'!G$10:G$109,'Portfolio Allocation'!$A$10:$A$109,'Graph Tables'!$D194)</f>
        <v>0</v>
      </c>
      <c r="K194" s="47">
        <f>SUMIFS('Portfolio Allocation'!H$10:H$109,'Portfolio Allocation'!$A$10:$A$109,'Graph Tables'!$D194)</f>
        <v>0</v>
      </c>
      <c r="L194" s="47">
        <f>SUMIFS('Portfolio Allocation'!I$10:I$109,'Portfolio Allocation'!$A$10:$A$109,'Graph Tables'!$D194)</f>
        <v>0</v>
      </c>
      <c r="M194" s="47">
        <f>SUMIFS('Portfolio Allocation'!J$10:J$109,'Portfolio Allocation'!$A$10:$A$109,'Graph Tables'!$D194)</f>
        <v>0</v>
      </c>
      <c r="N194" s="47">
        <f>SUMIFS('Portfolio Allocation'!K$10:K$109,'Portfolio Allocation'!$A$10:$A$109,'Graph Tables'!$D194)</f>
        <v>0</v>
      </c>
      <c r="O194" s="47">
        <f>SUMIFS('Portfolio Allocation'!L$10:L$109,'Portfolio Allocation'!$A$10:$A$109,'Graph Tables'!$D194)</f>
        <v>0</v>
      </c>
      <c r="P194" s="47">
        <f>SUMIFS('Portfolio Allocation'!M$10:M$109,'Portfolio Allocation'!$A$10:$A$109,'Graph Tables'!$D194)</f>
        <v>0</v>
      </c>
      <c r="Q194" s="47">
        <f>SUMIFS('Portfolio Allocation'!N$10:N$109,'Portfolio Allocation'!$A$10:$A$109,'Graph Tables'!$D194)</f>
        <v>0</v>
      </c>
      <c r="R194" s="47">
        <f>SUMIFS('Portfolio Allocation'!O$10:O$109,'Portfolio Allocation'!$A$10:$A$109,'Graph Tables'!$D194)</f>
        <v>0</v>
      </c>
      <c r="S194" s="47">
        <f>SUMIFS('Portfolio Allocation'!P$10:P$109,'Portfolio Allocation'!$A$10:$A$109,'Graph Tables'!$D194)</f>
        <v>0</v>
      </c>
      <c r="T194" s="47">
        <f>SUMIFS('Portfolio Allocation'!Q$10:Q$109,'Portfolio Allocation'!$A$10:$A$109,'Graph Tables'!$D194)</f>
        <v>0</v>
      </c>
      <c r="U194" s="47">
        <f>SUMIFS('Portfolio Allocation'!R$10:R$109,'Portfolio Allocation'!$A$10:$A$109,'Graph Tables'!$D194)</f>
        <v>0</v>
      </c>
      <c r="V194" s="47">
        <f>SUMIFS('Portfolio Allocation'!S$10:S$109,'Portfolio Allocation'!$A$10:$A$109,'Graph Tables'!$D194)</f>
        <v>0</v>
      </c>
      <c r="W194" s="47">
        <f>SUMIFS('Portfolio Allocation'!T$10:T$109,'Portfolio Allocation'!$A$10:$A$109,'Graph Tables'!$D194)</f>
        <v>0</v>
      </c>
      <c r="X194" s="47">
        <f>SUMIFS('Portfolio Allocation'!U$10:U$109,'Portfolio Allocation'!$A$10:$A$109,'Graph Tables'!$D194)</f>
        <v>0</v>
      </c>
      <c r="Y194" s="47">
        <f>SUMIFS('Portfolio Allocation'!V$10:V$109,'Portfolio Allocation'!$A$10:$A$109,'Graph Tables'!$D194)</f>
        <v>0</v>
      </c>
      <c r="Z194" s="47">
        <f>SUMIFS('Portfolio Allocation'!W$10:W$109,'Portfolio Allocation'!$A$10:$A$109,'Graph Tables'!$D194)</f>
        <v>0</v>
      </c>
      <c r="AA194" s="47">
        <f>SUMIFS('Portfolio Allocation'!X$10:X$109,'Portfolio Allocation'!$A$10:$A$109,'Graph Tables'!$D194)</f>
        <v>0</v>
      </c>
      <c r="AB194" s="47">
        <f>SUMIFS('Portfolio Allocation'!Y$10:Y$109,'Portfolio Allocation'!$A$10:$A$109,'Graph Tables'!$D194)</f>
        <v>0</v>
      </c>
      <c r="AC194" s="47">
        <f>SUMIFS('Portfolio Allocation'!Z$10:Z$109,'Portfolio Allocation'!$A$10:$A$109,'Graph Tables'!$D194)</f>
        <v>0</v>
      </c>
      <c r="AD194" s="47"/>
      <c r="AH194" s="47"/>
      <c r="AI194" s="269">
        <f t="shared" si="265"/>
        <v>1</v>
      </c>
      <c r="AJ194" s="269">
        <f>AI194+COUNTIF(AI$2:$AI194,AI194)-1</f>
        <v>193</v>
      </c>
      <c r="AK194" s="271" t="str">
        <f t="shared" ref="AK194:AK241" si="270">D194</f>
        <v>Somalia</v>
      </c>
      <c r="AL194" s="71">
        <f t="shared" si="266"/>
        <v>0</v>
      </c>
      <c r="AM194" s="45">
        <f t="shared" ref="AM194:AM241" si="271">F194*BO$103</f>
        <v>0</v>
      </c>
      <c r="AN194" s="45">
        <f t="shared" ref="AN194:AN241" si="272">G194*BP$103</f>
        <v>0</v>
      </c>
      <c r="AO194" s="45">
        <f t="shared" ref="AO194:AO241" si="273">H194*BQ$103</f>
        <v>0</v>
      </c>
      <c r="AP194" s="45">
        <f t="shared" ref="AP194:AP241" si="274">I194*BR$103</f>
        <v>0</v>
      </c>
      <c r="AQ194" s="45">
        <f t="shared" ref="AQ194:AQ241" si="275">J194*BS$103</f>
        <v>0</v>
      </c>
      <c r="AR194" s="45">
        <f t="shared" ref="AR194:AR241" si="276">K194*BT$103</f>
        <v>0</v>
      </c>
      <c r="AS194" s="45">
        <f t="shared" ref="AS194:AS241" si="277">L194*BU$103</f>
        <v>0</v>
      </c>
      <c r="AT194" s="45">
        <f t="shared" ref="AT194:AT241" si="278">M194*BV$103</f>
        <v>0</v>
      </c>
      <c r="AU194" s="45">
        <f t="shared" ref="AU194:AU241" si="279">N194*BW$103</f>
        <v>0</v>
      </c>
      <c r="AV194" s="45">
        <f t="shared" ref="AV194:AV241" si="280">O194*BX$103</f>
        <v>0</v>
      </c>
      <c r="AW194" s="45">
        <f t="shared" ref="AW194:AW241" si="281">P194*BY$103</f>
        <v>0</v>
      </c>
      <c r="AX194" s="45">
        <f t="shared" ref="AX194:AX241" si="282">Q194*BZ$103</f>
        <v>0</v>
      </c>
      <c r="AY194" s="45">
        <f t="shared" ref="AY194:AY241" si="283">R194*CA$103</f>
        <v>0</v>
      </c>
      <c r="AZ194" s="45">
        <f t="shared" ref="AZ194:AZ241" si="284">S194*CB$103</f>
        <v>0</v>
      </c>
      <c r="BA194" s="45">
        <f t="shared" ref="BA194:BA241" si="285">T194*CC$103</f>
        <v>0</v>
      </c>
      <c r="BB194" s="45">
        <f t="shared" ref="BB194:BB241" si="286">U194*CD$103</f>
        <v>0</v>
      </c>
      <c r="BC194" s="45">
        <f t="shared" ref="BC194:BC241" si="287">V194*CE$103</f>
        <v>0</v>
      </c>
      <c r="BD194" s="45">
        <f t="shared" ref="BD194:BD241" si="288">W194*CF$103</f>
        <v>0</v>
      </c>
      <c r="BE194" s="45">
        <f t="shared" ref="BE194:BE241" si="289">X194*CG$103</f>
        <v>0</v>
      </c>
      <c r="BF194" s="45">
        <f t="shared" ref="BF194:BF241" si="290">Y194*CH$103</f>
        <v>0</v>
      </c>
      <c r="BG194" s="45">
        <f t="shared" ref="BG194:BG241" si="291">Z194*CI$103</f>
        <v>0</v>
      </c>
      <c r="BH194" s="45">
        <f t="shared" ref="BH194:BH241" si="292">AA194*CJ$103</f>
        <v>0</v>
      </c>
      <c r="BI194" s="45">
        <f t="shared" ref="BI194:BI241" si="293">AB194*CK$103</f>
        <v>0</v>
      </c>
      <c r="BJ194" s="45">
        <f t="shared" ref="BJ194:BJ241" si="294">AC194*CL$103</f>
        <v>0</v>
      </c>
      <c r="BK194" s="45"/>
      <c r="CN194" s="274">
        <f t="shared" si="267"/>
        <v>0</v>
      </c>
      <c r="CO194" s="274">
        <v>193</v>
      </c>
      <c r="CP194" s="269">
        <f t="shared" si="268"/>
        <v>1</v>
      </c>
      <c r="CQ194" s="269">
        <f>CP194+COUNTIF($CP$2:CP194,CP194)-1</f>
        <v>193</v>
      </c>
      <c r="CR194" s="271" t="str">
        <f t="shared" ref="CR194:CR241" si="295">D194</f>
        <v>Somalia</v>
      </c>
      <c r="CS194" s="71">
        <f t="shared" si="269"/>
        <v>0</v>
      </c>
      <c r="CT194" s="45">
        <f t="shared" ref="CT194:CT241" si="296">F194*$CN194</f>
        <v>0</v>
      </c>
      <c r="CU194" s="45">
        <f t="shared" ref="CU194:CU241" si="297">G194*$CN194</f>
        <v>0</v>
      </c>
      <c r="CV194" s="45">
        <f t="shared" ref="CV194:CV241" si="298">H194*$CN194</f>
        <v>0</v>
      </c>
      <c r="CW194" s="45">
        <f t="shared" ref="CW194:CW241" si="299">I194*$CN194</f>
        <v>0</v>
      </c>
      <c r="CX194" s="45">
        <f t="shared" ref="CX194:CX241" si="300">J194*$CN194</f>
        <v>0</v>
      </c>
      <c r="CY194" s="45">
        <f t="shared" ref="CY194:CY241" si="301">K194*$CN194</f>
        <v>0</v>
      </c>
      <c r="CZ194" s="45">
        <f t="shared" ref="CZ194:CZ241" si="302">L194*$CN194</f>
        <v>0</v>
      </c>
      <c r="DA194" s="45">
        <f t="shared" ref="DA194:DA241" si="303">M194*$CN194</f>
        <v>0</v>
      </c>
      <c r="DB194" s="45">
        <f t="shared" ref="DB194:DB241" si="304">N194*$CN194</f>
        <v>0</v>
      </c>
      <c r="DC194" s="45">
        <f t="shared" ref="DC194:DC241" si="305">O194*$CN194</f>
        <v>0</v>
      </c>
      <c r="DD194" s="45">
        <f t="shared" ref="DD194:DD241" si="306">P194*$CN194</f>
        <v>0</v>
      </c>
      <c r="DE194" s="45">
        <f t="shared" ref="DE194:DE241" si="307">Q194*$CN194</f>
        <v>0</v>
      </c>
      <c r="DF194" s="45">
        <f t="shared" ref="DF194:DF241" si="308">R194*$CN194</f>
        <v>0</v>
      </c>
      <c r="DG194" s="45">
        <f t="shared" ref="DG194:DG241" si="309">S194*$CN194</f>
        <v>0</v>
      </c>
      <c r="DH194" s="45">
        <f t="shared" ref="DH194:DH241" si="310">T194*$CN194</f>
        <v>0</v>
      </c>
      <c r="DI194" s="45">
        <f t="shared" ref="DI194:DI241" si="311">U194*$CN194</f>
        <v>0</v>
      </c>
      <c r="DJ194" s="45">
        <f t="shared" ref="DJ194:DJ241" si="312">V194*$CN194</f>
        <v>0</v>
      </c>
      <c r="DK194" s="45">
        <f t="shared" ref="DK194:DK241" si="313">W194*$CN194</f>
        <v>0</v>
      </c>
      <c r="DL194" s="45">
        <f t="shared" ref="DL194:DL241" si="314">X194*$CN194</f>
        <v>0</v>
      </c>
      <c r="DM194" s="45">
        <f t="shared" ref="DM194:DM241" si="315">Y194*$CN194</f>
        <v>0</v>
      </c>
      <c r="DN194" s="45">
        <f t="shared" ref="DN194:DN241" si="316">Z194*$CN194</f>
        <v>0</v>
      </c>
      <c r="DO194" s="45">
        <f t="shared" ref="DO194:DO241" si="317">AA194*$CN194</f>
        <v>0</v>
      </c>
      <c r="DP194" s="45">
        <f t="shared" ref="DP194:DP241" si="318">AB194*$CN194</f>
        <v>0</v>
      </c>
      <c r="DQ194" s="45">
        <f t="shared" ref="DQ194:DQ241" si="319">AC194*$CN194</f>
        <v>0</v>
      </c>
    </row>
    <row r="195" spans="1:121">
      <c r="A195" s="269">
        <v>194</v>
      </c>
      <c r="B195" s="400">
        <f t="shared" ref="B195:B241" si="320">RANK(E195,E:E)</f>
        <v>1</v>
      </c>
      <c r="C195" s="401">
        <f>B195+COUNTIF(B$2:$B195,B195)-1</f>
        <v>194</v>
      </c>
      <c r="D195" s="402" t="str">
        <f>Tables!AI195</f>
        <v>South Africa</v>
      </c>
      <c r="E195" s="403">
        <f t="shared" ref="E195:E241" si="321">SUM(F195:AC195)</f>
        <v>0</v>
      </c>
      <c r="F195" s="47">
        <f>SUMIFS('Portfolio Allocation'!C$10:C$109,'Portfolio Allocation'!$A$10:$A$109,'Graph Tables'!$D195)</f>
        <v>0</v>
      </c>
      <c r="G195" s="47">
        <f>SUMIFS('Portfolio Allocation'!D$10:D$109,'Portfolio Allocation'!$A$10:$A$109,'Graph Tables'!$D195)</f>
        <v>0</v>
      </c>
      <c r="H195" s="47">
        <f>SUMIFS('Portfolio Allocation'!E$10:E$109,'Portfolio Allocation'!$A$10:$A$109,'Graph Tables'!$D195)</f>
        <v>0</v>
      </c>
      <c r="I195" s="47">
        <f>SUMIFS('Portfolio Allocation'!F$10:F$109,'Portfolio Allocation'!$A$10:$A$109,'Graph Tables'!$D195)</f>
        <v>0</v>
      </c>
      <c r="J195" s="47">
        <f>SUMIFS('Portfolio Allocation'!G$10:G$109,'Portfolio Allocation'!$A$10:$A$109,'Graph Tables'!$D195)</f>
        <v>0</v>
      </c>
      <c r="K195" s="47">
        <f>SUMIFS('Portfolio Allocation'!H$10:H$109,'Portfolio Allocation'!$A$10:$A$109,'Graph Tables'!$D195)</f>
        <v>0</v>
      </c>
      <c r="L195" s="47">
        <f>SUMIFS('Portfolio Allocation'!I$10:I$109,'Portfolio Allocation'!$A$10:$A$109,'Graph Tables'!$D195)</f>
        <v>0</v>
      </c>
      <c r="M195" s="47">
        <f>SUMIFS('Portfolio Allocation'!J$10:J$109,'Portfolio Allocation'!$A$10:$A$109,'Graph Tables'!$D195)</f>
        <v>0</v>
      </c>
      <c r="N195" s="47">
        <f>SUMIFS('Portfolio Allocation'!K$10:K$109,'Portfolio Allocation'!$A$10:$A$109,'Graph Tables'!$D195)</f>
        <v>0</v>
      </c>
      <c r="O195" s="47">
        <f>SUMIFS('Portfolio Allocation'!L$10:L$109,'Portfolio Allocation'!$A$10:$A$109,'Graph Tables'!$D195)</f>
        <v>0</v>
      </c>
      <c r="P195" s="47">
        <f>SUMIFS('Portfolio Allocation'!M$10:M$109,'Portfolio Allocation'!$A$10:$A$109,'Graph Tables'!$D195)</f>
        <v>0</v>
      </c>
      <c r="Q195" s="47">
        <f>SUMIFS('Portfolio Allocation'!N$10:N$109,'Portfolio Allocation'!$A$10:$A$109,'Graph Tables'!$D195)</f>
        <v>0</v>
      </c>
      <c r="R195" s="47">
        <f>SUMIFS('Portfolio Allocation'!O$10:O$109,'Portfolio Allocation'!$A$10:$A$109,'Graph Tables'!$D195)</f>
        <v>0</v>
      </c>
      <c r="S195" s="47">
        <f>SUMIFS('Portfolio Allocation'!P$10:P$109,'Portfolio Allocation'!$A$10:$A$109,'Graph Tables'!$D195)</f>
        <v>0</v>
      </c>
      <c r="T195" s="47">
        <f>SUMIFS('Portfolio Allocation'!Q$10:Q$109,'Portfolio Allocation'!$A$10:$A$109,'Graph Tables'!$D195)</f>
        <v>0</v>
      </c>
      <c r="U195" s="47">
        <f>SUMIFS('Portfolio Allocation'!R$10:R$109,'Portfolio Allocation'!$A$10:$A$109,'Graph Tables'!$D195)</f>
        <v>0</v>
      </c>
      <c r="V195" s="47">
        <f>SUMIFS('Portfolio Allocation'!S$10:S$109,'Portfolio Allocation'!$A$10:$A$109,'Graph Tables'!$D195)</f>
        <v>0</v>
      </c>
      <c r="W195" s="47">
        <f>SUMIFS('Portfolio Allocation'!T$10:T$109,'Portfolio Allocation'!$A$10:$A$109,'Graph Tables'!$D195)</f>
        <v>0</v>
      </c>
      <c r="X195" s="47">
        <f>SUMIFS('Portfolio Allocation'!U$10:U$109,'Portfolio Allocation'!$A$10:$A$109,'Graph Tables'!$D195)</f>
        <v>0</v>
      </c>
      <c r="Y195" s="47">
        <f>SUMIFS('Portfolio Allocation'!V$10:V$109,'Portfolio Allocation'!$A$10:$A$109,'Graph Tables'!$D195)</f>
        <v>0</v>
      </c>
      <c r="Z195" s="47">
        <f>SUMIFS('Portfolio Allocation'!W$10:W$109,'Portfolio Allocation'!$A$10:$A$109,'Graph Tables'!$D195)</f>
        <v>0</v>
      </c>
      <c r="AA195" s="47">
        <f>SUMIFS('Portfolio Allocation'!X$10:X$109,'Portfolio Allocation'!$A$10:$A$109,'Graph Tables'!$D195)</f>
        <v>0</v>
      </c>
      <c r="AB195" s="47">
        <f>SUMIFS('Portfolio Allocation'!Y$10:Y$109,'Portfolio Allocation'!$A$10:$A$109,'Graph Tables'!$D195)</f>
        <v>0</v>
      </c>
      <c r="AC195" s="47">
        <f>SUMIFS('Portfolio Allocation'!Z$10:Z$109,'Portfolio Allocation'!$A$10:$A$109,'Graph Tables'!$D195)</f>
        <v>0</v>
      </c>
      <c r="AD195" s="47"/>
      <c r="AH195" s="47"/>
      <c r="AI195" s="269">
        <f t="shared" ref="AI195:AI241" si="322">RANK(AL195,$AL$2:$AL$241)</f>
        <v>1</v>
      </c>
      <c r="AJ195" s="269">
        <f>AI195+COUNTIF(AI$2:$AI195,AI195)-1</f>
        <v>194</v>
      </c>
      <c r="AK195" s="271" t="str">
        <f t="shared" si="270"/>
        <v>South Africa</v>
      </c>
      <c r="AL195" s="71">
        <f t="shared" ref="AL195:AL241" si="323">SUM(AM195:BI195)</f>
        <v>0</v>
      </c>
      <c r="AM195" s="45">
        <f t="shared" si="271"/>
        <v>0</v>
      </c>
      <c r="AN195" s="45">
        <f t="shared" si="272"/>
        <v>0</v>
      </c>
      <c r="AO195" s="45">
        <f t="shared" si="273"/>
        <v>0</v>
      </c>
      <c r="AP195" s="45">
        <f t="shared" si="274"/>
        <v>0</v>
      </c>
      <c r="AQ195" s="45">
        <f t="shared" si="275"/>
        <v>0</v>
      </c>
      <c r="AR195" s="45">
        <f t="shared" si="276"/>
        <v>0</v>
      </c>
      <c r="AS195" s="45">
        <f t="shared" si="277"/>
        <v>0</v>
      </c>
      <c r="AT195" s="45">
        <f t="shared" si="278"/>
        <v>0</v>
      </c>
      <c r="AU195" s="45">
        <f t="shared" si="279"/>
        <v>0</v>
      </c>
      <c r="AV195" s="45">
        <f t="shared" si="280"/>
        <v>0</v>
      </c>
      <c r="AW195" s="45">
        <f t="shared" si="281"/>
        <v>0</v>
      </c>
      <c r="AX195" s="45">
        <f t="shared" si="282"/>
        <v>0</v>
      </c>
      <c r="AY195" s="45">
        <f t="shared" si="283"/>
        <v>0</v>
      </c>
      <c r="AZ195" s="45">
        <f t="shared" si="284"/>
        <v>0</v>
      </c>
      <c r="BA195" s="45">
        <f t="shared" si="285"/>
        <v>0</v>
      </c>
      <c r="BB195" s="45">
        <f t="shared" si="286"/>
        <v>0</v>
      </c>
      <c r="BC195" s="45">
        <f t="shared" si="287"/>
        <v>0</v>
      </c>
      <c r="BD195" s="45">
        <f t="shared" si="288"/>
        <v>0</v>
      </c>
      <c r="BE195" s="45">
        <f t="shared" si="289"/>
        <v>0</v>
      </c>
      <c r="BF195" s="45">
        <f t="shared" si="290"/>
        <v>0</v>
      </c>
      <c r="BG195" s="45">
        <f t="shared" si="291"/>
        <v>0</v>
      </c>
      <c r="BH195" s="45">
        <f t="shared" si="292"/>
        <v>0</v>
      </c>
      <c r="BI195" s="45">
        <f t="shared" si="293"/>
        <v>0</v>
      </c>
      <c r="BJ195" s="45">
        <f t="shared" si="294"/>
        <v>0</v>
      </c>
      <c r="BK195" s="45"/>
      <c r="CN195" s="274">
        <f t="shared" ref="CN195:CN241" si="324">IF($EP$29=999,1,IF(CQ195=$EP$29,1,0))</f>
        <v>0</v>
      </c>
      <c r="CO195" s="274">
        <v>194</v>
      </c>
      <c r="CP195" s="269">
        <f t="shared" ref="CP195:CP241" si="325">RANK(E195,$E$2:$E$241)</f>
        <v>1</v>
      </c>
      <c r="CQ195" s="269">
        <f>CP195+COUNTIF($CP$2:CP195,CP195)-1</f>
        <v>194</v>
      </c>
      <c r="CR195" s="271" t="str">
        <f t="shared" si="295"/>
        <v>South Africa</v>
      </c>
      <c r="CS195" s="71">
        <f t="shared" ref="CS195:CS239" si="326">SUM(CT195:DQ195)</f>
        <v>0</v>
      </c>
      <c r="CT195" s="45">
        <f t="shared" si="296"/>
        <v>0</v>
      </c>
      <c r="CU195" s="45">
        <f t="shared" si="297"/>
        <v>0</v>
      </c>
      <c r="CV195" s="45">
        <f t="shared" si="298"/>
        <v>0</v>
      </c>
      <c r="CW195" s="45">
        <f t="shared" si="299"/>
        <v>0</v>
      </c>
      <c r="CX195" s="45">
        <f t="shared" si="300"/>
        <v>0</v>
      </c>
      <c r="CY195" s="45">
        <f t="shared" si="301"/>
        <v>0</v>
      </c>
      <c r="CZ195" s="45">
        <f t="shared" si="302"/>
        <v>0</v>
      </c>
      <c r="DA195" s="45">
        <f t="shared" si="303"/>
        <v>0</v>
      </c>
      <c r="DB195" s="45">
        <f t="shared" si="304"/>
        <v>0</v>
      </c>
      <c r="DC195" s="45">
        <f t="shared" si="305"/>
        <v>0</v>
      </c>
      <c r="DD195" s="45">
        <f t="shared" si="306"/>
        <v>0</v>
      </c>
      <c r="DE195" s="45">
        <f t="shared" si="307"/>
        <v>0</v>
      </c>
      <c r="DF195" s="45">
        <f t="shared" si="308"/>
        <v>0</v>
      </c>
      <c r="DG195" s="45">
        <f t="shared" si="309"/>
        <v>0</v>
      </c>
      <c r="DH195" s="45">
        <f t="shared" si="310"/>
        <v>0</v>
      </c>
      <c r="DI195" s="45">
        <f t="shared" si="311"/>
        <v>0</v>
      </c>
      <c r="DJ195" s="45">
        <f t="shared" si="312"/>
        <v>0</v>
      </c>
      <c r="DK195" s="45">
        <f t="shared" si="313"/>
        <v>0</v>
      </c>
      <c r="DL195" s="45">
        <f t="shared" si="314"/>
        <v>0</v>
      </c>
      <c r="DM195" s="45">
        <f t="shared" si="315"/>
        <v>0</v>
      </c>
      <c r="DN195" s="45">
        <f t="shared" si="316"/>
        <v>0</v>
      </c>
      <c r="DO195" s="45">
        <f t="shared" si="317"/>
        <v>0</v>
      </c>
      <c r="DP195" s="45">
        <f t="shared" si="318"/>
        <v>0</v>
      </c>
      <c r="DQ195" s="45">
        <f t="shared" si="319"/>
        <v>0</v>
      </c>
    </row>
    <row r="196" spans="1:121">
      <c r="A196" s="269">
        <v>195</v>
      </c>
      <c r="B196" s="400">
        <f t="shared" si="320"/>
        <v>1</v>
      </c>
      <c r="C196" s="401">
        <f>B196+COUNTIF(B$2:$B196,B196)-1</f>
        <v>195</v>
      </c>
      <c r="D196" s="402" t="str">
        <f>Tables!AI196</f>
        <v>South Georgia and the South Sandwich Islands</v>
      </c>
      <c r="E196" s="403">
        <f t="shared" si="321"/>
        <v>0</v>
      </c>
      <c r="F196" s="47">
        <f>SUMIFS('Portfolio Allocation'!C$10:C$109,'Portfolio Allocation'!$A$10:$A$109,'Graph Tables'!$D196)</f>
        <v>0</v>
      </c>
      <c r="G196" s="47">
        <f>SUMIFS('Portfolio Allocation'!D$10:D$109,'Portfolio Allocation'!$A$10:$A$109,'Graph Tables'!$D196)</f>
        <v>0</v>
      </c>
      <c r="H196" s="47">
        <f>SUMIFS('Portfolio Allocation'!E$10:E$109,'Portfolio Allocation'!$A$10:$A$109,'Graph Tables'!$D196)</f>
        <v>0</v>
      </c>
      <c r="I196" s="47">
        <f>SUMIFS('Portfolio Allocation'!F$10:F$109,'Portfolio Allocation'!$A$10:$A$109,'Graph Tables'!$D196)</f>
        <v>0</v>
      </c>
      <c r="J196" s="47">
        <f>SUMIFS('Portfolio Allocation'!G$10:G$109,'Portfolio Allocation'!$A$10:$A$109,'Graph Tables'!$D196)</f>
        <v>0</v>
      </c>
      <c r="K196" s="47">
        <f>SUMIFS('Portfolio Allocation'!H$10:H$109,'Portfolio Allocation'!$A$10:$A$109,'Graph Tables'!$D196)</f>
        <v>0</v>
      </c>
      <c r="L196" s="47">
        <f>SUMIFS('Portfolio Allocation'!I$10:I$109,'Portfolio Allocation'!$A$10:$A$109,'Graph Tables'!$D196)</f>
        <v>0</v>
      </c>
      <c r="M196" s="47">
        <f>SUMIFS('Portfolio Allocation'!J$10:J$109,'Portfolio Allocation'!$A$10:$A$109,'Graph Tables'!$D196)</f>
        <v>0</v>
      </c>
      <c r="N196" s="47">
        <f>SUMIFS('Portfolio Allocation'!K$10:K$109,'Portfolio Allocation'!$A$10:$A$109,'Graph Tables'!$D196)</f>
        <v>0</v>
      </c>
      <c r="O196" s="47">
        <f>SUMIFS('Portfolio Allocation'!L$10:L$109,'Portfolio Allocation'!$A$10:$A$109,'Graph Tables'!$D196)</f>
        <v>0</v>
      </c>
      <c r="P196" s="47">
        <f>SUMIFS('Portfolio Allocation'!M$10:M$109,'Portfolio Allocation'!$A$10:$A$109,'Graph Tables'!$D196)</f>
        <v>0</v>
      </c>
      <c r="Q196" s="47">
        <f>SUMIFS('Portfolio Allocation'!N$10:N$109,'Portfolio Allocation'!$A$10:$A$109,'Graph Tables'!$D196)</f>
        <v>0</v>
      </c>
      <c r="R196" s="47">
        <f>SUMIFS('Portfolio Allocation'!O$10:O$109,'Portfolio Allocation'!$A$10:$A$109,'Graph Tables'!$D196)</f>
        <v>0</v>
      </c>
      <c r="S196" s="47">
        <f>SUMIFS('Portfolio Allocation'!P$10:P$109,'Portfolio Allocation'!$A$10:$A$109,'Graph Tables'!$D196)</f>
        <v>0</v>
      </c>
      <c r="T196" s="47">
        <f>SUMIFS('Portfolio Allocation'!Q$10:Q$109,'Portfolio Allocation'!$A$10:$A$109,'Graph Tables'!$D196)</f>
        <v>0</v>
      </c>
      <c r="U196" s="47">
        <f>SUMIFS('Portfolio Allocation'!R$10:R$109,'Portfolio Allocation'!$A$10:$A$109,'Graph Tables'!$D196)</f>
        <v>0</v>
      </c>
      <c r="V196" s="47">
        <f>SUMIFS('Portfolio Allocation'!S$10:S$109,'Portfolio Allocation'!$A$10:$A$109,'Graph Tables'!$D196)</f>
        <v>0</v>
      </c>
      <c r="W196" s="47">
        <f>SUMIFS('Portfolio Allocation'!T$10:T$109,'Portfolio Allocation'!$A$10:$A$109,'Graph Tables'!$D196)</f>
        <v>0</v>
      </c>
      <c r="X196" s="47">
        <f>SUMIFS('Portfolio Allocation'!U$10:U$109,'Portfolio Allocation'!$A$10:$A$109,'Graph Tables'!$D196)</f>
        <v>0</v>
      </c>
      <c r="Y196" s="47">
        <f>SUMIFS('Portfolio Allocation'!V$10:V$109,'Portfolio Allocation'!$A$10:$A$109,'Graph Tables'!$D196)</f>
        <v>0</v>
      </c>
      <c r="Z196" s="47">
        <f>SUMIFS('Portfolio Allocation'!W$10:W$109,'Portfolio Allocation'!$A$10:$A$109,'Graph Tables'!$D196)</f>
        <v>0</v>
      </c>
      <c r="AA196" s="47">
        <f>SUMIFS('Portfolio Allocation'!X$10:X$109,'Portfolio Allocation'!$A$10:$A$109,'Graph Tables'!$D196)</f>
        <v>0</v>
      </c>
      <c r="AB196" s="47">
        <f>SUMIFS('Portfolio Allocation'!Y$10:Y$109,'Portfolio Allocation'!$A$10:$A$109,'Graph Tables'!$D196)</f>
        <v>0</v>
      </c>
      <c r="AC196" s="47">
        <f>SUMIFS('Portfolio Allocation'!Z$10:Z$109,'Portfolio Allocation'!$A$10:$A$109,'Graph Tables'!$D196)</f>
        <v>0</v>
      </c>
      <c r="AD196" s="47"/>
      <c r="AH196" s="47"/>
      <c r="AI196" s="269">
        <f t="shared" si="322"/>
        <v>1</v>
      </c>
      <c r="AJ196" s="269">
        <f>AI196+COUNTIF(AI$2:$AI196,AI196)-1</f>
        <v>195</v>
      </c>
      <c r="AK196" s="271" t="str">
        <f t="shared" si="270"/>
        <v>South Georgia and the South Sandwich Islands</v>
      </c>
      <c r="AL196" s="71">
        <f t="shared" si="323"/>
        <v>0</v>
      </c>
      <c r="AM196" s="45">
        <f t="shared" si="271"/>
        <v>0</v>
      </c>
      <c r="AN196" s="45">
        <f t="shared" si="272"/>
        <v>0</v>
      </c>
      <c r="AO196" s="45">
        <f t="shared" si="273"/>
        <v>0</v>
      </c>
      <c r="AP196" s="45">
        <f t="shared" si="274"/>
        <v>0</v>
      </c>
      <c r="AQ196" s="45">
        <f t="shared" si="275"/>
        <v>0</v>
      </c>
      <c r="AR196" s="45">
        <f t="shared" si="276"/>
        <v>0</v>
      </c>
      <c r="AS196" s="45">
        <f t="shared" si="277"/>
        <v>0</v>
      </c>
      <c r="AT196" s="45">
        <f t="shared" si="278"/>
        <v>0</v>
      </c>
      <c r="AU196" s="45">
        <f t="shared" si="279"/>
        <v>0</v>
      </c>
      <c r="AV196" s="45">
        <f t="shared" si="280"/>
        <v>0</v>
      </c>
      <c r="AW196" s="45">
        <f t="shared" si="281"/>
        <v>0</v>
      </c>
      <c r="AX196" s="45">
        <f t="shared" si="282"/>
        <v>0</v>
      </c>
      <c r="AY196" s="45">
        <f t="shared" si="283"/>
        <v>0</v>
      </c>
      <c r="AZ196" s="45">
        <f t="shared" si="284"/>
        <v>0</v>
      </c>
      <c r="BA196" s="45">
        <f t="shared" si="285"/>
        <v>0</v>
      </c>
      <c r="BB196" s="45">
        <f t="shared" si="286"/>
        <v>0</v>
      </c>
      <c r="BC196" s="45">
        <f t="shared" si="287"/>
        <v>0</v>
      </c>
      <c r="BD196" s="45">
        <f t="shared" si="288"/>
        <v>0</v>
      </c>
      <c r="BE196" s="45">
        <f t="shared" si="289"/>
        <v>0</v>
      </c>
      <c r="BF196" s="45">
        <f t="shared" si="290"/>
        <v>0</v>
      </c>
      <c r="BG196" s="45">
        <f t="shared" si="291"/>
        <v>0</v>
      </c>
      <c r="BH196" s="45">
        <f t="shared" si="292"/>
        <v>0</v>
      </c>
      <c r="BI196" s="45">
        <f t="shared" si="293"/>
        <v>0</v>
      </c>
      <c r="BJ196" s="45">
        <f t="shared" si="294"/>
        <v>0</v>
      </c>
      <c r="BK196" s="45"/>
      <c r="CN196" s="274">
        <f t="shared" si="324"/>
        <v>0</v>
      </c>
      <c r="CO196" s="274">
        <v>195</v>
      </c>
      <c r="CP196" s="269">
        <f t="shared" si="325"/>
        <v>1</v>
      </c>
      <c r="CQ196" s="269">
        <f>CP196+COUNTIF($CP$2:CP196,CP196)-1</f>
        <v>195</v>
      </c>
      <c r="CR196" s="271" t="str">
        <f t="shared" si="295"/>
        <v>South Georgia and the South Sandwich Islands</v>
      </c>
      <c r="CS196" s="71">
        <f t="shared" si="326"/>
        <v>0</v>
      </c>
      <c r="CT196" s="45">
        <f t="shared" si="296"/>
        <v>0</v>
      </c>
      <c r="CU196" s="45">
        <f t="shared" si="297"/>
        <v>0</v>
      </c>
      <c r="CV196" s="45">
        <f t="shared" si="298"/>
        <v>0</v>
      </c>
      <c r="CW196" s="45">
        <f t="shared" si="299"/>
        <v>0</v>
      </c>
      <c r="CX196" s="45">
        <f t="shared" si="300"/>
        <v>0</v>
      </c>
      <c r="CY196" s="45">
        <f t="shared" si="301"/>
        <v>0</v>
      </c>
      <c r="CZ196" s="45">
        <f t="shared" si="302"/>
        <v>0</v>
      </c>
      <c r="DA196" s="45">
        <f t="shared" si="303"/>
        <v>0</v>
      </c>
      <c r="DB196" s="45">
        <f t="shared" si="304"/>
        <v>0</v>
      </c>
      <c r="DC196" s="45">
        <f t="shared" si="305"/>
        <v>0</v>
      </c>
      <c r="DD196" s="45">
        <f t="shared" si="306"/>
        <v>0</v>
      </c>
      <c r="DE196" s="45">
        <f t="shared" si="307"/>
        <v>0</v>
      </c>
      <c r="DF196" s="45">
        <f t="shared" si="308"/>
        <v>0</v>
      </c>
      <c r="DG196" s="45">
        <f t="shared" si="309"/>
        <v>0</v>
      </c>
      <c r="DH196" s="45">
        <f t="shared" si="310"/>
        <v>0</v>
      </c>
      <c r="DI196" s="45">
        <f t="shared" si="311"/>
        <v>0</v>
      </c>
      <c r="DJ196" s="45">
        <f t="shared" si="312"/>
        <v>0</v>
      </c>
      <c r="DK196" s="45">
        <f t="shared" si="313"/>
        <v>0</v>
      </c>
      <c r="DL196" s="45">
        <f t="shared" si="314"/>
        <v>0</v>
      </c>
      <c r="DM196" s="45">
        <f t="shared" si="315"/>
        <v>0</v>
      </c>
      <c r="DN196" s="45">
        <f t="shared" si="316"/>
        <v>0</v>
      </c>
      <c r="DO196" s="45">
        <f t="shared" si="317"/>
        <v>0</v>
      </c>
      <c r="DP196" s="45">
        <f t="shared" si="318"/>
        <v>0</v>
      </c>
      <c r="DQ196" s="45">
        <f t="shared" si="319"/>
        <v>0</v>
      </c>
    </row>
    <row r="197" spans="1:121">
      <c r="A197" s="269">
        <v>196</v>
      </c>
      <c r="B197" s="400">
        <f t="shared" si="320"/>
        <v>1</v>
      </c>
      <c r="C197" s="401">
        <f>B197+COUNTIF(B$2:$B197,B197)-1</f>
        <v>196</v>
      </c>
      <c r="D197" s="402" t="str">
        <f>Tables!AI197</f>
        <v>Spain</v>
      </c>
      <c r="E197" s="403">
        <f t="shared" si="321"/>
        <v>0</v>
      </c>
      <c r="F197" s="47">
        <f>SUMIFS('Portfolio Allocation'!C$10:C$109,'Portfolio Allocation'!$A$10:$A$109,'Graph Tables'!$D197)</f>
        <v>0</v>
      </c>
      <c r="G197" s="47">
        <f>SUMIFS('Portfolio Allocation'!D$10:D$109,'Portfolio Allocation'!$A$10:$A$109,'Graph Tables'!$D197)</f>
        <v>0</v>
      </c>
      <c r="H197" s="47">
        <f>SUMIFS('Portfolio Allocation'!E$10:E$109,'Portfolio Allocation'!$A$10:$A$109,'Graph Tables'!$D197)</f>
        <v>0</v>
      </c>
      <c r="I197" s="47">
        <f>SUMIFS('Portfolio Allocation'!F$10:F$109,'Portfolio Allocation'!$A$10:$A$109,'Graph Tables'!$D197)</f>
        <v>0</v>
      </c>
      <c r="J197" s="47">
        <f>SUMIFS('Portfolio Allocation'!G$10:G$109,'Portfolio Allocation'!$A$10:$A$109,'Graph Tables'!$D197)</f>
        <v>0</v>
      </c>
      <c r="K197" s="47">
        <f>SUMIFS('Portfolio Allocation'!H$10:H$109,'Portfolio Allocation'!$A$10:$A$109,'Graph Tables'!$D197)</f>
        <v>0</v>
      </c>
      <c r="L197" s="47">
        <f>SUMIFS('Portfolio Allocation'!I$10:I$109,'Portfolio Allocation'!$A$10:$A$109,'Graph Tables'!$D197)</f>
        <v>0</v>
      </c>
      <c r="M197" s="47">
        <f>SUMIFS('Portfolio Allocation'!J$10:J$109,'Portfolio Allocation'!$A$10:$A$109,'Graph Tables'!$D197)</f>
        <v>0</v>
      </c>
      <c r="N197" s="47">
        <f>SUMIFS('Portfolio Allocation'!K$10:K$109,'Portfolio Allocation'!$A$10:$A$109,'Graph Tables'!$D197)</f>
        <v>0</v>
      </c>
      <c r="O197" s="47">
        <f>SUMIFS('Portfolio Allocation'!L$10:L$109,'Portfolio Allocation'!$A$10:$A$109,'Graph Tables'!$D197)</f>
        <v>0</v>
      </c>
      <c r="P197" s="47">
        <f>SUMIFS('Portfolio Allocation'!M$10:M$109,'Portfolio Allocation'!$A$10:$A$109,'Graph Tables'!$D197)</f>
        <v>0</v>
      </c>
      <c r="Q197" s="47">
        <f>SUMIFS('Portfolio Allocation'!N$10:N$109,'Portfolio Allocation'!$A$10:$A$109,'Graph Tables'!$D197)</f>
        <v>0</v>
      </c>
      <c r="R197" s="47">
        <f>SUMIFS('Portfolio Allocation'!O$10:O$109,'Portfolio Allocation'!$A$10:$A$109,'Graph Tables'!$D197)</f>
        <v>0</v>
      </c>
      <c r="S197" s="47">
        <f>SUMIFS('Portfolio Allocation'!P$10:P$109,'Portfolio Allocation'!$A$10:$A$109,'Graph Tables'!$D197)</f>
        <v>0</v>
      </c>
      <c r="T197" s="47">
        <f>SUMIFS('Portfolio Allocation'!Q$10:Q$109,'Portfolio Allocation'!$A$10:$A$109,'Graph Tables'!$D197)</f>
        <v>0</v>
      </c>
      <c r="U197" s="47">
        <f>SUMIFS('Portfolio Allocation'!R$10:R$109,'Portfolio Allocation'!$A$10:$A$109,'Graph Tables'!$D197)</f>
        <v>0</v>
      </c>
      <c r="V197" s="47">
        <f>SUMIFS('Portfolio Allocation'!S$10:S$109,'Portfolio Allocation'!$A$10:$A$109,'Graph Tables'!$D197)</f>
        <v>0</v>
      </c>
      <c r="W197" s="47">
        <f>SUMIFS('Portfolio Allocation'!T$10:T$109,'Portfolio Allocation'!$A$10:$A$109,'Graph Tables'!$D197)</f>
        <v>0</v>
      </c>
      <c r="X197" s="47">
        <f>SUMIFS('Portfolio Allocation'!U$10:U$109,'Portfolio Allocation'!$A$10:$A$109,'Graph Tables'!$D197)</f>
        <v>0</v>
      </c>
      <c r="Y197" s="47">
        <f>SUMIFS('Portfolio Allocation'!V$10:V$109,'Portfolio Allocation'!$A$10:$A$109,'Graph Tables'!$D197)</f>
        <v>0</v>
      </c>
      <c r="Z197" s="47">
        <f>SUMIFS('Portfolio Allocation'!W$10:W$109,'Portfolio Allocation'!$A$10:$A$109,'Graph Tables'!$D197)</f>
        <v>0</v>
      </c>
      <c r="AA197" s="47">
        <f>SUMIFS('Portfolio Allocation'!X$10:X$109,'Portfolio Allocation'!$A$10:$A$109,'Graph Tables'!$D197)</f>
        <v>0</v>
      </c>
      <c r="AB197" s="47">
        <f>SUMIFS('Portfolio Allocation'!Y$10:Y$109,'Portfolio Allocation'!$A$10:$A$109,'Graph Tables'!$D197)</f>
        <v>0</v>
      </c>
      <c r="AC197" s="47">
        <f>SUMIFS('Portfolio Allocation'!Z$10:Z$109,'Portfolio Allocation'!$A$10:$A$109,'Graph Tables'!$D197)</f>
        <v>0</v>
      </c>
      <c r="AD197" s="47"/>
      <c r="AH197" s="47"/>
      <c r="AI197" s="269">
        <f t="shared" si="322"/>
        <v>1</v>
      </c>
      <c r="AJ197" s="269">
        <f>AI197+COUNTIF(AI$2:$AI197,AI197)-1</f>
        <v>196</v>
      </c>
      <c r="AK197" s="271" t="str">
        <f t="shared" si="270"/>
        <v>Spain</v>
      </c>
      <c r="AL197" s="71">
        <f t="shared" si="323"/>
        <v>0</v>
      </c>
      <c r="AM197" s="45">
        <f t="shared" si="271"/>
        <v>0</v>
      </c>
      <c r="AN197" s="45">
        <f t="shared" si="272"/>
        <v>0</v>
      </c>
      <c r="AO197" s="45">
        <f t="shared" si="273"/>
        <v>0</v>
      </c>
      <c r="AP197" s="45">
        <f t="shared" si="274"/>
        <v>0</v>
      </c>
      <c r="AQ197" s="45">
        <f t="shared" si="275"/>
        <v>0</v>
      </c>
      <c r="AR197" s="45">
        <f t="shared" si="276"/>
        <v>0</v>
      </c>
      <c r="AS197" s="45">
        <f t="shared" si="277"/>
        <v>0</v>
      </c>
      <c r="AT197" s="45">
        <f t="shared" si="278"/>
        <v>0</v>
      </c>
      <c r="AU197" s="45">
        <f t="shared" si="279"/>
        <v>0</v>
      </c>
      <c r="AV197" s="45">
        <f t="shared" si="280"/>
        <v>0</v>
      </c>
      <c r="AW197" s="45">
        <f t="shared" si="281"/>
        <v>0</v>
      </c>
      <c r="AX197" s="45">
        <f t="shared" si="282"/>
        <v>0</v>
      </c>
      <c r="AY197" s="45">
        <f t="shared" si="283"/>
        <v>0</v>
      </c>
      <c r="AZ197" s="45">
        <f t="shared" si="284"/>
        <v>0</v>
      </c>
      <c r="BA197" s="45">
        <f t="shared" si="285"/>
        <v>0</v>
      </c>
      <c r="BB197" s="45">
        <f t="shared" si="286"/>
        <v>0</v>
      </c>
      <c r="BC197" s="45">
        <f t="shared" si="287"/>
        <v>0</v>
      </c>
      <c r="BD197" s="45">
        <f t="shared" si="288"/>
        <v>0</v>
      </c>
      <c r="BE197" s="45">
        <f t="shared" si="289"/>
        <v>0</v>
      </c>
      <c r="BF197" s="45">
        <f t="shared" si="290"/>
        <v>0</v>
      </c>
      <c r="BG197" s="45">
        <f t="shared" si="291"/>
        <v>0</v>
      </c>
      <c r="BH197" s="45">
        <f t="shared" si="292"/>
        <v>0</v>
      </c>
      <c r="BI197" s="45">
        <f t="shared" si="293"/>
        <v>0</v>
      </c>
      <c r="BJ197" s="45">
        <f t="shared" si="294"/>
        <v>0</v>
      </c>
      <c r="BK197" s="45"/>
      <c r="CN197" s="274">
        <f t="shared" si="324"/>
        <v>0</v>
      </c>
      <c r="CO197" s="274">
        <v>196</v>
      </c>
      <c r="CP197" s="269">
        <f t="shared" si="325"/>
        <v>1</v>
      </c>
      <c r="CQ197" s="269">
        <f>CP197+COUNTIF($CP$2:CP197,CP197)-1</f>
        <v>196</v>
      </c>
      <c r="CR197" s="271" t="str">
        <f t="shared" si="295"/>
        <v>Spain</v>
      </c>
      <c r="CS197" s="71">
        <f t="shared" si="326"/>
        <v>0</v>
      </c>
      <c r="CT197" s="45">
        <f t="shared" si="296"/>
        <v>0</v>
      </c>
      <c r="CU197" s="45">
        <f t="shared" si="297"/>
        <v>0</v>
      </c>
      <c r="CV197" s="45">
        <f t="shared" si="298"/>
        <v>0</v>
      </c>
      <c r="CW197" s="45">
        <f t="shared" si="299"/>
        <v>0</v>
      </c>
      <c r="CX197" s="45">
        <f t="shared" si="300"/>
        <v>0</v>
      </c>
      <c r="CY197" s="45">
        <f t="shared" si="301"/>
        <v>0</v>
      </c>
      <c r="CZ197" s="45">
        <f t="shared" si="302"/>
        <v>0</v>
      </c>
      <c r="DA197" s="45">
        <f t="shared" si="303"/>
        <v>0</v>
      </c>
      <c r="DB197" s="45">
        <f t="shared" si="304"/>
        <v>0</v>
      </c>
      <c r="DC197" s="45">
        <f t="shared" si="305"/>
        <v>0</v>
      </c>
      <c r="DD197" s="45">
        <f t="shared" si="306"/>
        <v>0</v>
      </c>
      <c r="DE197" s="45">
        <f t="shared" si="307"/>
        <v>0</v>
      </c>
      <c r="DF197" s="45">
        <f t="shared" si="308"/>
        <v>0</v>
      </c>
      <c r="DG197" s="45">
        <f t="shared" si="309"/>
        <v>0</v>
      </c>
      <c r="DH197" s="45">
        <f t="shared" si="310"/>
        <v>0</v>
      </c>
      <c r="DI197" s="45">
        <f t="shared" si="311"/>
        <v>0</v>
      </c>
      <c r="DJ197" s="45">
        <f t="shared" si="312"/>
        <v>0</v>
      </c>
      <c r="DK197" s="45">
        <f t="shared" si="313"/>
        <v>0</v>
      </c>
      <c r="DL197" s="45">
        <f t="shared" si="314"/>
        <v>0</v>
      </c>
      <c r="DM197" s="45">
        <f t="shared" si="315"/>
        <v>0</v>
      </c>
      <c r="DN197" s="45">
        <f t="shared" si="316"/>
        <v>0</v>
      </c>
      <c r="DO197" s="45">
        <f t="shared" si="317"/>
        <v>0</v>
      </c>
      <c r="DP197" s="45">
        <f t="shared" si="318"/>
        <v>0</v>
      </c>
      <c r="DQ197" s="45">
        <f t="shared" si="319"/>
        <v>0</v>
      </c>
    </row>
    <row r="198" spans="1:121">
      <c r="A198" s="269">
        <v>197</v>
      </c>
      <c r="B198" s="400">
        <f t="shared" si="320"/>
        <v>1</v>
      </c>
      <c r="C198" s="401">
        <f>B198+COUNTIF(B$2:$B198,B198)-1</f>
        <v>197</v>
      </c>
      <c r="D198" s="402" t="str">
        <f>Tables!AI198</f>
        <v>Sri Lanka</v>
      </c>
      <c r="E198" s="403">
        <f t="shared" si="321"/>
        <v>0</v>
      </c>
      <c r="F198" s="47">
        <f>SUMIFS('Portfolio Allocation'!C$10:C$109,'Portfolio Allocation'!$A$10:$A$109,'Graph Tables'!$D198)</f>
        <v>0</v>
      </c>
      <c r="G198" s="47">
        <f>SUMIFS('Portfolio Allocation'!D$10:D$109,'Portfolio Allocation'!$A$10:$A$109,'Graph Tables'!$D198)</f>
        <v>0</v>
      </c>
      <c r="H198" s="47">
        <f>SUMIFS('Portfolio Allocation'!E$10:E$109,'Portfolio Allocation'!$A$10:$A$109,'Graph Tables'!$D198)</f>
        <v>0</v>
      </c>
      <c r="I198" s="47">
        <f>SUMIFS('Portfolio Allocation'!F$10:F$109,'Portfolio Allocation'!$A$10:$A$109,'Graph Tables'!$D198)</f>
        <v>0</v>
      </c>
      <c r="J198" s="47">
        <f>SUMIFS('Portfolio Allocation'!G$10:G$109,'Portfolio Allocation'!$A$10:$A$109,'Graph Tables'!$D198)</f>
        <v>0</v>
      </c>
      <c r="K198" s="47">
        <f>SUMIFS('Portfolio Allocation'!H$10:H$109,'Portfolio Allocation'!$A$10:$A$109,'Graph Tables'!$D198)</f>
        <v>0</v>
      </c>
      <c r="L198" s="47">
        <f>SUMIFS('Portfolio Allocation'!I$10:I$109,'Portfolio Allocation'!$A$10:$A$109,'Graph Tables'!$D198)</f>
        <v>0</v>
      </c>
      <c r="M198" s="47">
        <f>SUMIFS('Portfolio Allocation'!J$10:J$109,'Portfolio Allocation'!$A$10:$A$109,'Graph Tables'!$D198)</f>
        <v>0</v>
      </c>
      <c r="N198" s="47">
        <f>SUMIFS('Portfolio Allocation'!K$10:K$109,'Portfolio Allocation'!$A$10:$A$109,'Graph Tables'!$D198)</f>
        <v>0</v>
      </c>
      <c r="O198" s="47">
        <f>SUMIFS('Portfolio Allocation'!L$10:L$109,'Portfolio Allocation'!$A$10:$A$109,'Graph Tables'!$D198)</f>
        <v>0</v>
      </c>
      <c r="P198" s="47">
        <f>SUMIFS('Portfolio Allocation'!M$10:M$109,'Portfolio Allocation'!$A$10:$A$109,'Graph Tables'!$D198)</f>
        <v>0</v>
      </c>
      <c r="Q198" s="47">
        <f>SUMIFS('Portfolio Allocation'!N$10:N$109,'Portfolio Allocation'!$A$10:$A$109,'Graph Tables'!$D198)</f>
        <v>0</v>
      </c>
      <c r="R198" s="47">
        <f>SUMIFS('Portfolio Allocation'!O$10:O$109,'Portfolio Allocation'!$A$10:$A$109,'Graph Tables'!$D198)</f>
        <v>0</v>
      </c>
      <c r="S198" s="47">
        <f>SUMIFS('Portfolio Allocation'!P$10:P$109,'Portfolio Allocation'!$A$10:$A$109,'Graph Tables'!$D198)</f>
        <v>0</v>
      </c>
      <c r="T198" s="47">
        <f>SUMIFS('Portfolio Allocation'!Q$10:Q$109,'Portfolio Allocation'!$A$10:$A$109,'Graph Tables'!$D198)</f>
        <v>0</v>
      </c>
      <c r="U198" s="47">
        <f>SUMIFS('Portfolio Allocation'!R$10:R$109,'Portfolio Allocation'!$A$10:$A$109,'Graph Tables'!$D198)</f>
        <v>0</v>
      </c>
      <c r="V198" s="47">
        <f>SUMIFS('Portfolio Allocation'!S$10:S$109,'Portfolio Allocation'!$A$10:$A$109,'Graph Tables'!$D198)</f>
        <v>0</v>
      </c>
      <c r="W198" s="47">
        <f>SUMIFS('Portfolio Allocation'!T$10:T$109,'Portfolio Allocation'!$A$10:$A$109,'Graph Tables'!$D198)</f>
        <v>0</v>
      </c>
      <c r="X198" s="47">
        <f>SUMIFS('Portfolio Allocation'!U$10:U$109,'Portfolio Allocation'!$A$10:$A$109,'Graph Tables'!$D198)</f>
        <v>0</v>
      </c>
      <c r="Y198" s="47">
        <f>SUMIFS('Portfolio Allocation'!V$10:V$109,'Portfolio Allocation'!$A$10:$A$109,'Graph Tables'!$D198)</f>
        <v>0</v>
      </c>
      <c r="Z198" s="47">
        <f>SUMIFS('Portfolio Allocation'!W$10:W$109,'Portfolio Allocation'!$A$10:$A$109,'Graph Tables'!$D198)</f>
        <v>0</v>
      </c>
      <c r="AA198" s="47">
        <f>SUMIFS('Portfolio Allocation'!X$10:X$109,'Portfolio Allocation'!$A$10:$A$109,'Graph Tables'!$D198)</f>
        <v>0</v>
      </c>
      <c r="AB198" s="47">
        <f>SUMIFS('Portfolio Allocation'!Y$10:Y$109,'Portfolio Allocation'!$A$10:$A$109,'Graph Tables'!$D198)</f>
        <v>0</v>
      </c>
      <c r="AC198" s="47">
        <f>SUMIFS('Portfolio Allocation'!Z$10:Z$109,'Portfolio Allocation'!$A$10:$A$109,'Graph Tables'!$D198)</f>
        <v>0</v>
      </c>
      <c r="AD198" s="47"/>
      <c r="AH198" s="47"/>
      <c r="AI198" s="269">
        <f t="shared" si="322"/>
        <v>1</v>
      </c>
      <c r="AJ198" s="269">
        <f>AI198+COUNTIF(AI$2:$AI198,AI198)-1</f>
        <v>197</v>
      </c>
      <c r="AK198" s="271" t="str">
        <f t="shared" si="270"/>
        <v>Sri Lanka</v>
      </c>
      <c r="AL198" s="71">
        <f t="shared" si="323"/>
        <v>0</v>
      </c>
      <c r="AM198" s="45">
        <f t="shared" si="271"/>
        <v>0</v>
      </c>
      <c r="AN198" s="45">
        <f t="shared" si="272"/>
        <v>0</v>
      </c>
      <c r="AO198" s="45">
        <f t="shared" si="273"/>
        <v>0</v>
      </c>
      <c r="AP198" s="45">
        <f t="shared" si="274"/>
        <v>0</v>
      </c>
      <c r="AQ198" s="45">
        <f t="shared" si="275"/>
        <v>0</v>
      </c>
      <c r="AR198" s="45">
        <f t="shared" si="276"/>
        <v>0</v>
      </c>
      <c r="AS198" s="45">
        <f t="shared" si="277"/>
        <v>0</v>
      </c>
      <c r="AT198" s="45">
        <f t="shared" si="278"/>
        <v>0</v>
      </c>
      <c r="AU198" s="45">
        <f t="shared" si="279"/>
        <v>0</v>
      </c>
      <c r="AV198" s="45">
        <f t="shared" si="280"/>
        <v>0</v>
      </c>
      <c r="AW198" s="45">
        <f t="shared" si="281"/>
        <v>0</v>
      </c>
      <c r="AX198" s="45">
        <f t="shared" si="282"/>
        <v>0</v>
      </c>
      <c r="AY198" s="45">
        <f t="shared" si="283"/>
        <v>0</v>
      </c>
      <c r="AZ198" s="45">
        <f t="shared" si="284"/>
        <v>0</v>
      </c>
      <c r="BA198" s="45">
        <f t="shared" si="285"/>
        <v>0</v>
      </c>
      <c r="BB198" s="45">
        <f t="shared" si="286"/>
        <v>0</v>
      </c>
      <c r="BC198" s="45">
        <f t="shared" si="287"/>
        <v>0</v>
      </c>
      <c r="BD198" s="45">
        <f t="shared" si="288"/>
        <v>0</v>
      </c>
      <c r="BE198" s="45">
        <f t="shared" si="289"/>
        <v>0</v>
      </c>
      <c r="BF198" s="45">
        <f t="shared" si="290"/>
        <v>0</v>
      </c>
      <c r="BG198" s="45">
        <f t="shared" si="291"/>
        <v>0</v>
      </c>
      <c r="BH198" s="45">
        <f t="shared" si="292"/>
        <v>0</v>
      </c>
      <c r="BI198" s="45">
        <f t="shared" si="293"/>
        <v>0</v>
      </c>
      <c r="BJ198" s="45">
        <f t="shared" si="294"/>
        <v>0</v>
      </c>
      <c r="BK198" s="45"/>
      <c r="CN198" s="274">
        <f t="shared" si="324"/>
        <v>0</v>
      </c>
      <c r="CO198" s="274">
        <v>197</v>
      </c>
      <c r="CP198" s="269">
        <f t="shared" si="325"/>
        <v>1</v>
      </c>
      <c r="CQ198" s="269">
        <f>CP198+COUNTIF($CP$2:CP198,CP198)-1</f>
        <v>197</v>
      </c>
      <c r="CR198" s="271" t="str">
        <f t="shared" si="295"/>
        <v>Sri Lanka</v>
      </c>
      <c r="CS198" s="71">
        <f t="shared" si="326"/>
        <v>0</v>
      </c>
      <c r="CT198" s="45">
        <f t="shared" si="296"/>
        <v>0</v>
      </c>
      <c r="CU198" s="45">
        <f t="shared" si="297"/>
        <v>0</v>
      </c>
      <c r="CV198" s="45">
        <f t="shared" si="298"/>
        <v>0</v>
      </c>
      <c r="CW198" s="45">
        <f t="shared" si="299"/>
        <v>0</v>
      </c>
      <c r="CX198" s="45">
        <f t="shared" si="300"/>
        <v>0</v>
      </c>
      <c r="CY198" s="45">
        <f t="shared" si="301"/>
        <v>0</v>
      </c>
      <c r="CZ198" s="45">
        <f t="shared" si="302"/>
        <v>0</v>
      </c>
      <c r="DA198" s="45">
        <f t="shared" si="303"/>
        <v>0</v>
      </c>
      <c r="DB198" s="45">
        <f t="shared" si="304"/>
        <v>0</v>
      </c>
      <c r="DC198" s="45">
        <f t="shared" si="305"/>
        <v>0</v>
      </c>
      <c r="DD198" s="45">
        <f t="shared" si="306"/>
        <v>0</v>
      </c>
      <c r="DE198" s="45">
        <f t="shared" si="307"/>
        <v>0</v>
      </c>
      <c r="DF198" s="45">
        <f t="shared" si="308"/>
        <v>0</v>
      </c>
      <c r="DG198" s="45">
        <f t="shared" si="309"/>
        <v>0</v>
      </c>
      <c r="DH198" s="45">
        <f t="shared" si="310"/>
        <v>0</v>
      </c>
      <c r="DI198" s="45">
        <f t="shared" si="311"/>
        <v>0</v>
      </c>
      <c r="DJ198" s="45">
        <f t="shared" si="312"/>
        <v>0</v>
      </c>
      <c r="DK198" s="45">
        <f t="shared" si="313"/>
        <v>0</v>
      </c>
      <c r="DL198" s="45">
        <f t="shared" si="314"/>
        <v>0</v>
      </c>
      <c r="DM198" s="45">
        <f t="shared" si="315"/>
        <v>0</v>
      </c>
      <c r="DN198" s="45">
        <f t="shared" si="316"/>
        <v>0</v>
      </c>
      <c r="DO198" s="45">
        <f t="shared" si="317"/>
        <v>0</v>
      </c>
      <c r="DP198" s="45">
        <f t="shared" si="318"/>
        <v>0</v>
      </c>
      <c r="DQ198" s="45">
        <f t="shared" si="319"/>
        <v>0</v>
      </c>
    </row>
    <row r="199" spans="1:121">
      <c r="A199" s="269">
        <v>198</v>
      </c>
      <c r="B199" s="400">
        <f t="shared" si="320"/>
        <v>1</v>
      </c>
      <c r="C199" s="401">
        <f>B199+COUNTIF(B$2:$B199,B199)-1</f>
        <v>198</v>
      </c>
      <c r="D199" s="402" t="str">
        <f>Tables!AI199</f>
        <v>St. Helena</v>
      </c>
      <c r="E199" s="403">
        <f t="shared" si="321"/>
        <v>0</v>
      </c>
      <c r="F199" s="47">
        <f>SUMIFS('Portfolio Allocation'!C$10:C$109,'Portfolio Allocation'!$A$10:$A$109,'Graph Tables'!$D199)</f>
        <v>0</v>
      </c>
      <c r="G199" s="47">
        <f>SUMIFS('Portfolio Allocation'!D$10:D$109,'Portfolio Allocation'!$A$10:$A$109,'Graph Tables'!$D199)</f>
        <v>0</v>
      </c>
      <c r="H199" s="47">
        <f>SUMIFS('Portfolio Allocation'!E$10:E$109,'Portfolio Allocation'!$A$10:$A$109,'Graph Tables'!$D199)</f>
        <v>0</v>
      </c>
      <c r="I199" s="47">
        <f>SUMIFS('Portfolio Allocation'!F$10:F$109,'Portfolio Allocation'!$A$10:$A$109,'Graph Tables'!$D199)</f>
        <v>0</v>
      </c>
      <c r="J199" s="47">
        <f>SUMIFS('Portfolio Allocation'!G$10:G$109,'Portfolio Allocation'!$A$10:$A$109,'Graph Tables'!$D199)</f>
        <v>0</v>
      </c>
      <c r="K199" s="47">
        <f>SUMIFS('Portfolio Allocation'!H$10:H$109,'Portfolio Allocation'!$A$10:$A$109,'Graph Tables'!$D199)</f>
        <v>0</v>
      </c>
      <c r="L199" s="47">
        <f>SUMIFS('Portfolio Allocation'!I$10:I$109,'Portfolio Allocation'!$A$10:$A$109,'Graph Tables'!$D199)</f>
        <v>0</v>
      </c>
      <c r="M199" s="47">
        <f>SUMIFS('Portfolio Allocation'!J$10:J$109,'Portfolio Allocation'!$A$10:$A$109,'Graph Tables'!$D199)</f>
        <v>0</v>
      </c>
      <c r="N199" s="47">
        <f>SUMIFS('Portfolio Allocation'!K$10:K$109,'Portfolio Allocation'!$A$10:$A$109,'Graph Tables'!$D199)</f>
        <v>0</v>
      </c>
      <c r="O199" s="47">
        <f>SUMIFS('Portfolio Allocation'!L$10:L$109,'Portfolio Allocation'!$A$10:$A$109,'Graph Tables'!$D199)</f>
        <v>0</v>
      </c>
      <c r="P199" s="47">
        <f>SUMIFS('Portfolio Allocation'!M$10:M$109,'Portfolio Allocation'!$A$10:$A$109,'Graph Tables'!$D199)</f>
        <v>0</v>
      </c>
      <c r="Q199" s="47">
        <f>SUMIFS('Portfolio Allocation'!N$10:N$109,'Portfolio Allocation'!$A$10:$A$109,'Graph Tables'!$D199)</f>
        <v>0</v>
      </c>
      <c r="R199" s="47">
        <f>SUMIFS('Portfolio Allocation'!O$10:O$109,'Portfolio Allocation'!$A$10:$A$109,'Graph Tables'!$D199)</f>
        <v>0</v>
      </c>
      <c r="S199" s="47">
        <f>SUMIFS('Portfolio Allocation'!P$10:P$109,'Portfolio Allocation'!$A$10:$A$109,'Graph Tables'!$D199)</f>
        <v>0</v>
      </c>
      <c r="T199" s="47">
        <f>SUMIFS('Portfolio Allocation'!Q$10:Q$109,'Portfolio Allocation'!$A$10:$A$109,'Graph Tables'!$D199)</f>
        <v>0</v>
      </c>
      <c r="U199" s="47">
        <f>SUMIFS('Portfolio Allocation'!R$10:R$109,'Portfolio Allocation'!$A$10:$A$109,'Graph Tables'!$D199)</f>
        <v>0</v>
      </c>
      <c r="V199" s="47">
        <f>SUMIFS('Portfolio Allocation'!S$10:S$109,'Portfolio Allocation'!$A$10:$A$109,'Graph Tables'!$D199)</f>
        <v>0</v>
      </c>
      <c r="W199" s="47">
        <f>SUMIFS('Portfolio Allocation'!T$10:T$109,'Portfolio Allocation'!$A$10:$A$109,'Graph Tables'!$D199)</f>
        <v>0</v>
      </c>
      <c r="X199" s="47">
        <f>SUMIFS('Portfolio Allocation'!U$10:U$109,'Portfolio Allocation'!$A$10:$A$109,'Graph Tables'!$D199)</f>
        <v>0</v>
      </c>
      <c r="Y199" s="47">
        <f>SUMIFS('Portfolio Allocation'!V$10:V$109,'Portfolio Allocation'!$A$10:$A$109,'Graph Tables'!$D199)</f>
        <v>0</v>
      </c>
      <c r="Z199" s="47">
        <f>SUMIFS('Portfolio Allocation'!W$10:W$109,'Portfolio Allocation'!$A$10:$A$109,'Graph Tables'!$D199)</f>
        <v>0</v>
      </c>
      <c r="AA199" s="47">
        <f>SUMIFS('Portfolio Allocation'!X$10:X$109,'Portfolio Allocation'!$A$10:$A$109,'Graph Tables'!$D199)</f>
        <v>0</v>
      </c>
      <c r="AB199" s="47">
        <f>SUMIFS('Portfolio Allocation'!Y$10:Y$109,'Portfolio Allocation'!$A$10:$A$109,'Graph Tables'!$D199)</f>
        <v>0</v>
      </c>
      <c r="AC199" s="47">
        <f>SUMIFS('Portfolio Allocation'!Z$10:Z$109,'Portfolio Allocation'!$A$10:$A$109,'Graph Tables'!$D199)</f>
        <v>0</v>
      </c>
      <c r="AD199" s="47"/>
      <c r="AH199" s="47"/>
      <c r="AI199" s="269">
        <f t="shared" si="322"/>
        <v>1</v>
      </c>
      <c r="AJ199" s="269">
        <f>AI199+COUNTIF(AI$2:$AI199,AI199)-1</f>
        <v>198</v>
      </c>
      <c r="AK199" s="271" t="str">
        <f t="shared" si="270"/>
        <v>St. Helena</v>
      </c>
      <c r="AL199" s="71">
        <f t="shared" si="323"/>
        <v>0</v>
      </c>
      <c r="AM199" s="45">
        <f t="shared" si="271"/>
        <v>0</v>
      </c>
      <c r="AN199" s="45">
        <f t="shared" si="272"/>
        <v>0</v>
      </c>
      <c r="AO199" s="45">
        <f t="shared" si="273"/>
        <v>0</v>
      </c>
      <c r="AP199" s="45">
        <f t="shared" si="274"/>
        <v>0</v>
      </c>
      <c r="AQ199" s="45">
        <f t="shared" si="275"/>
        <v>0</v>
      </c>
      <c r="AR199" s="45">
        <f t="shared" si="276"/>
        <v>0</v>
      </c>
      <c r="AS199" s="45">
        <f t="shared" si="277"/>
        <v>0</v>
      </c>
      <c r="AT199" s="45">
        <f t="shared" si="278"/>
        <v>0</v>
      </c>
      <c r="AU199" s="45">
        <f t="shared" si="279"/>
        <v>0</v>
      </c>
      <c r="AV199" s="45">
        <f t="shared" si="280"/>
        <v>0</v>
      </c>
      <c r="AW199" s="45">
        <f t="shared" si="281"/>
        <v>0</v>
      </c>
      <c r="AX199" s="45">
        <f t="shared" si="282"/>
        <v>0</v>
      </c>
      <c r="AY199" s="45">
        <f t="shared" si="283"/>
        <v>0</v>
      </c>
      <c r="AZ199" s="45">
        <f t="shared" si="284"/>
        <v>0</v>
      </c>
      <c r="BA199" s="45">
        <f t="shared" si="285"/>
        <v>0</v>
      </c>
      <c r="BB199" s="45">
        <f t="shared" si="286"/>
        <v>0</v>
      </c>
      <c r="BC199" s="45">
        <f t="shared" si="287"/>
        <v>0</v>
      </c>
      <c r="BD199" s="45">
        <f t="shared" si="288"/>
        <v>0</v>
      </c>
      <c r="BE199" s="45">
        <f t="shared" si="289"/>
        <v>0</v>
      </c>
      <c r="BF199" s="45">
        <f t="shared" si="290"/>
        <v>0</v>
      </c>
      <c r="BG199" s="45">
        <f t="shared" si="291"/>
        <v>0</v>
      </c>
      <c r="BH199" s="45">
        <f t="shared" si="292"/>
        <v>0</v>
      </c>
      <c r="BI199" s="45">
        <f t="shared" si="293"/>
        <v>0</v>
      </c>
      <c r="BJ199" s="45">
        <f t="shared" si="294"/>
        <v>0</v>
      </c>
      <c r="BK199" s="45"/>
      <c r="CN199" s="274">
        <f t="shared" si="324"/>
        <v>0</v>
      </c>
      <c r="CO199" s="274">
        <v>198</v>
      </c>
      <c r="CP199" s="269">
        <f t="shared" si="325"/>
        <v>1</v>
      </c>
      <c r="CQ199" s="269">
        <f>CP199+COUNTIF($CP$2:CP199,CP199)-1</f>
        <v>198</v>
      </c>
      <c r="CR199" s="271" t="str">
        <f t="shared" si="295"/>
        <v>St. Helena</v>
      </c>
      <c r="CS199" s="71">
        <f t="shared" si="326"/>
        <v>0</v>
      </c>
      <c r="CT199" s="45">
        <f t="shared" si="296"/>
        <v>0</v>
      </c>
      <c r="CU199" s="45">
        <f t="shared" si="297"/>
        <v>0</v>
      </c>
      <c r="CV199" s="45">
        <f t="shared" si="298"/>
        <v>0</v>
      </c>
      <c r="CW199" s="45">
        <f t="shared" si="299"/>
        <v>0</v>
      </c>
      <c r="CX199" s="45">
        <f t="shared" si="300"/>
        <v>0</v>
      </c>
      <c r="CY199" s="45">
        <f t="shared" si="301"/>
        <v>0</v>
      </c>
      <c r="CZ199" s="45">
        <f t="shared" si="302"/>
        <v>0</v>
      </c>
      <c r="DA199" s="45">
        <f t="shared" si="303"/>
        <v>0</v>
      </c>
      <c r="DB199" s="45">
        <f t="shared" si="304"/>
        <v>0</v>
      </c>
      <c r="DC199" s="45">
        <f t="shared" si="305"/>
        <v>0</v>
      </c>
      <c r="DD199" s="45">
        <f t="shared" si="306"/>
        <v>0</v>
      </c>
      <c r="DE199" s="45">
        <f t="shared" si="307"/>
        <v>0</v>
      </c>
      <c r="DF199" s="45">
        <f t="shared" si="308"/>
        <v>0</v>
      </c>
      <c r="DG199" s="45">
        <f t="shared" si="309"/>
        <v>0</v>
      </c>
      <c r="DH199" s="45">
        <f t="shared" si="310"/>
        <v>0</v>
      </c>
      <c r="DI199" s="45">
        <f t="shared" si="311"/>
        <v>0</v>
      </c>
      <c r="DJ199" s="45">
        <f t="shared" si="312"/>
        <v>0</v>
      </c>
      <c r="DK199" s="45">
        <f t="shared" si="313"/>
        <v>0</v>
      </c>
      <c r="DL199" s="45">
        <f t="shared" si="314"/>
        <v>0</v>
      </c>
      <c r="DM199" s="45">
        <f t="shared" si="315"/>
        <v>0</v>
      </c>
      <c r="DN199" s="45">
        <f t="shared" si="316"/>
        <v>0</v>
      </c>
      <c r="DO199" s="45">
        <f t="shared" si="317"/>
        <v>0</v>
      </c>
      <c r="DP199" s="45">
        <f t="shared" si="318"/>
        <v>0</v>
      </c>
      <c r="DQ199" s="45">
        <f t="shared" si="319"/>
        <v>0</v>
      </c>
    </row>
    <row r="200" spans="1:121">
      <c r="A200" s="269">
        <v>199</v>
      </c>
      <c r="B200" s="400">
        <f t="shared" si="320"/>
        <v>1</v>
      </c>
      <c r="C200" s="401">
        <f>B200+COUNTIF(B$2:$B200,B200)-1</f>
        <v>199</v>
      </c>
      <c r="D200" s="402" t="str">
        <f>Tables!AI200</f>
        <v>St. Kitts and Nevis</v>
      </c>
      <c r="E200" s="403">
        <f t="shared" si="321"/>
        <v>0</v>
      </c>
      <c r="F200" s="47">
        <f>SUMIFS('Portfolio Allocation'!C$10:C$109,'Portfolio Allocation'!$A$10:$A$109,'Graph Tables'!$D200)</f>
        <v>0</v>
      </c>
      <c r="G200" s="47">
        <f>SUMIFS('Portfolio Allocation'!D$10:D$109,'Portfolio Allocation'!$A$10:$A$109,'Graph Tables'!$D200)</f>
        <v>0</v>
      </c>
      <c r="H200" s="47">
        <f>SUMIFS('Portfolio Allocation'!E$10:E$109,'Portfolio Allocation'!$A$10:$A$109,'Graph Tables'!$D200)</f>
        <v>0</v>
      </c>
      <c r="I200" s="47">
        <f>SUMIFS('Portfolio Allocation'!F$10:F$109,'Portfolio Allocation'!$A$10:$A$109,'Graph Tables'!$D200)</f>
        <v>0</v>
      </c>
      <c r="J200" s="47">
        <f>SUMIFS('Portfolio Allocation'!G$10:G$109,'Portfolio Allocation'!$A$10:$A$109,'Graph Tables'!$D200)</f>
        <v>0</v>
      </c>
      <c r="K200" s="47">
        <f>SUMIFS('Portfolio Allocation'!H$10:H$109,'Portfolio Allocation'!$A$10:$A$109,'Graph Tables'!$D200)</f>
        <v>0</v>
      </c>
      <c r="L200" s="47">
        <f>SUMIFS('Portfolio Allocation'!I$10:I$109,'Portfolio Allocation'!$A$10:$A$109,'Graph Tables'!$D200)</f>
        <v>0</v>
      </c>
      <c r="M200" s="47">
        <f>SUMIFS('Portfolio Allocation'!J$10:J$109,'Portfolio Allocation'!$A$10:$A$109,'Graph Tables'!$D200)</f>
        <v>0</v>
      </c>
      <c r="N200" s="47">
        <f>SUMIFS('Portfolio Allocation'!K$10:K$109,'Portfolio Allocation'!$A$10:$A$109,'Graph Tables'!$D200)</f>
        <v>0</v>
      </c>
      <c r="O200" s="47">
        <f>SUMIFS('Portfolio Allocation'!L$10:L$109,'Portfolio Allocation'!$A$10:$A$109,'Graph Tables'!$D200)</f>
        <v>0</v>
      </c>
      <c r="P200" s="47">
        <f>SUMIFS('Portfolio Allocation'!M$10:M$109,'Portfolio Allocation'!$A$10:$A$109,'Graph Tables'!$D200)</f>
        <v>0</v>
      </c>
      <c r="Q200" s="47">
        <f>SUMIFS('Portfolio Allocation'!N$10:N$109,'Portfolio Allocation'!$A$10:$A$109,'Graph Tables'!$D200)</f>
        <v>0</v>
      </c>
      <c r="R200" s="47">
        <f>SUMIFS('Portfolio Allocation'!O$10:O$109,'Portfolio Allocation'!$A$10:$A$109,'Graph Tables'!$D200)</f>
        <v>0</v>
      </c>
      <c r="S200" s="47">
        <f>SUMIFS('Portfolio Allocation'!P$10:P$109,'Portfolio Allocation'!$A$10:$A$109,'Graph Tables'!$D200)</f>
        <v>0</v>
      </c>
      <c r="T200" s="47">
        <f>SUMIFS('Portfolio Allocation'!Q$10:Q$109,'Portfolio Allocation'!$A$10:$A$109,'Graph Tables'!$D200)</f>
        <v>0</v>
      </c>
      <c r="U200" s="47">
        <f>SUMIFS('Portfolio Allocation'!R$10:R$109,'Portfolio Allocation'!$A$10:$A$109,'Graph Tables'!$D200)</f>
        <v>0</v>
      </c>
      <c r="V200" s="47">
        <f>SUMIFS('Portfolio Allocation'!S$10:S$109,'Portfolio Allocation'!$A$10:$A$109,'Graph Tables'!$D200)</f>
        <v>0</v>
      </c>
      <c r="W200" s="47">
        <f>SUMIFS('Portfolio Allocation'!T$10:T$109,'Portfolio Allocation'!$A$10:$A$109,'Graph Tables'!$D200)</f>
        <v>0</v>
      </c>
      <c r="X200" s="47">
        <f>SUMIFS('Portfolio Allocation'!U$10:U$109,'Portfolio Allocation'!$A$10:$A$109,'Graph Tables'!$D200)</f>
        <v>0</v>
      </c>
      <c r="Y200" s="47">
        <f>SUMIFS('Portfolio Allocation'!V$10:V$109,'Portfolio Allocation'!$A$10:$A$109,'Graph Tables'!$D200)</f>
        <v>0</v>
      </c>
      <c r="Z200" s="47">
        <f>SUMIFS('Portfolio Allocation'!W$10:W$109,'Portfolio Allocation'!$A$10:$A$109,'Graph Tables'!$D200)</f>
        <v>0</v>
      </c>
      <c r="AA200" s="47">
        <f>SUMIFS('Portfolio Allocation'!X$10:X$109,'Portfolio Allocation'!$A$10:$A$109,'Graph Tables'!$D200)</f>
        <v>0</v>
      </c>
      <c r="AB200" s="47">
        <f>SUMIFS('Portfolio Allocation'!Y$10:Y$109,'Portfolio Allocation'!$A$10:$A$109,'Graph Tables'!$D200)</f>
        <v>0</v>
      </c>
      <c r="AC200" s="47">
        <f>SUMIFS('Portfolio Allocation'!Z$10:Z$109,'Portfolio Allocation'!$A$10:$A$109,'Graph Tables'!$D200)</f>
        <v>0</v>
      </c>
      <c r="AD200" s="47"/>
      <c r="AH200" s="47"/>
      <c r="AI200" s="269">
        <f t="shared" si="322"/>
        <v>1</v>
      </c>
      <c r="AJ200" s="269">
        <f>AI200+COUNTIF(AI$2:$AI200,AI200)-1</f>
        <v>199</v>
      </c>
      <c r="AK200" s="271" t="str">
        <f t="shared" si="270"/>
        <v>St. Kitts and Nevis</v>
      </c>
      <c r="AL200" s="71">
        <f t="shared" si="323"/>
        <v>0</v>
      </c>
      <c r="AM200" s="45">
        <f t="shared" si="271"/>
        <v>0</v>
      </c>
      <c r="AN200" s="45">
        <f t="shared" si="272"/>
        <v>0</v>
      </c>
      <c r="AO200" s="45">
        <f t="shared" si="273"/>
        <v>0</v>
      </c>
      <c r="AP200" s="45">
        <f t="shared" si="274"/>
        <v>0</v>
      </c>
      <c r="AQ200" s="45">
        <f t="shared" si="275"/>
        <v>0</v>
      </c>
      <c r="AR200" s="45">
        <f t="shared" si="276"/>
        <v>0</v>
      </c>
      <c r="AS200" s="45">
        <f t="shared" si="277"/>
        <v>0</v>
      </c>
      <c r="AT200" s="45">
        <f t="shared" si="278"/>
        <v>0</v>
      </c>
      <c r="AU200" s="45">
        <f t="shared" si="279"/>
        <v>0</v>
      </c>
      <c r="AV200" s="45">
        <f t="shared" si="280"/>
        <v>0</v>
      </c>
      <c r="AW200" s="45">
        <f t="shared" si="281"/>
        <v>0</v>
      </c>
      <c r="AX200" s="45">
        <f t="shared" si="282"/>
        <v>0</v>
      </c>
      <c r="AY200" s="45">
        <f t="shared" si="283"/>
        <v>0</v>
      </c>
      <c r="AZ200" s="45">
        <f t="shared" si="284"/>
        <v>0</v>
      </c>
      <c r="BA200" s="45">
        <f t="shared" si="285"/>
        <v>0</v>
      </c>
      <c r="BB200" s="45">
        <f t="shared" si="286"/>
        <v>0</v>
      </c>
      <c r="BC200" s="45">
        <f t="shared" si="287"/>
        <v>0</v>
      </c>
      <c r="BD200" s="45">
        <f t="shared" si="288"/>
        <v>0</v>
      </c>
      <c r="BE200" s="45">
        <f t="shared" si="289"/>
        <v>0</v>
      </c>
      <c r="BF200" s="45">
        <f t="shared" si="290"/>
        <v>0</v>
      </c>
      <c r="BG200" s="45">
        <f t="shared" si="291"/>
        <v>0</v>
      </c>
      <c r="BH200" s="45">
        <f t="shared" si="292"/>
        <v>0</v>
      </c>
      <c r="BI200" s="45">
        <f t="shared" si="293"/>
        <v>0</v>
      </c>
      <c r="BJ200" s="45">
        <f t="shared" si="294"/>
        <v>0</v>
      </c>
      <c r="BK200" s="45"/>
      <c r="CN200" s="274">
        <f t="shared" si="324"/>
        <v>0</v>
      </c>
      <c r="CO200" s="274">
        <v>199</v>
      </c>
      <c r="CP200" s="269">
        <f t="shared" si="325"/>
        <v>1</v>
      </c>
      <c r="CQ200" s="269">
        <f>CP200+COUNTIF($CP$2:CP200,CP200)-1</f>
        <v>199</v>
      </c>
      <c r="CR200" s="271" t="str">
        <f t="shared" si="295"/>
        <v>St. Kitts and Nevis</v>
      </c>
      <c r="CS200" s="71">
        <f t="shared" si="326"/>
        <v>0</v>
      </c>
      <c r="CT200" s="45">
        <f t="shared" si="296"/>
        <v>0</v>
      </c>
      <c r="CU200" s="45">
        <f t="shared" si="297"/>
        <v>0</v>
      </c>
      <c r="CV200" s="45">
        <f t="shared" si="298"/>
        <v>0</v>
      </c>
      <c r="CW200" s="45">
        <f t="shared" si="299"/>
        <v>0</v>
      </c>
      <c r="CX200" s="45">
        <f t="shared" si="300"/>
        <v>0</v>
      </c>
      <c r="CY200" s="45">
        <f t="shared" si="301"/>
        <v>0</v>
      </c>
      <c r="CZ200" s="45">
        <f t="shared" si="302"/>
        <v>0</v>
      </c>
      <c r="DA200" s="45">
        <f t="shared" si="303"/>
        <v>0</v>
      </c>
      <c r="DB200" s="45">
        <f t="shared" si="304"/>
        <v>0</v>
      </c>
      <c r="DC200" s="45">
        <f t="shared" si="305"/>
        <v>0</v>
      </c>
      <c r="DD200" s="45">
        <f t="shared" si="306"/>
        <v>0</v>
      </c>
      <c r="DE200" s="45">
        <f t="shared" si="307"/>
        <v>0</v>
      </c>
      <c r="DF200" s="45">
        <f t="shared" si="308"/>
        <v>0</v>
      </c>
      <c r="DG200" s="45">
        <f t="shared" si="309"/>
        <v>0</v>
      </c>
      <c r="DH200" s="45">
        <f t="shared" si="310"/>
        <v>0</v>
      </c>
      <c r="DI200" s="45">
        <f t="shared" si="311"/>
        <v>0</v>
      </c>
      <c r="DJ200" s="45">
        <f t="shared" si="312"/>
        <v>0</v>
      </c>
      <c r="DK200" s="45">
        <f t="shared" si="313"/>
        <v>0</v>
      </c>
      <c r="DL200" s="45">
        <f t="shared" si="314"/>
        <v>0</v>
      </c>
      <c r="DM200" s="45">
        <f t="shared" si="315"/>
        <v>0</v>
      </c>
      <c r="DN200" s="45">
        <f t="shared" si="316"/>
        <v>0</v>
      </c>
      <c r="DO200" s="45">
        <f t="shared" si="317"/>
        <v>0</v>
      </c>
      <c r="DP200" s="45">
        <f t="shared" si="318"/>
        <v>0</v>
      </c>
      <c r="DQ200" s="45">
        <f t="shared" si="319"/>
        <v>0</v>
      </c>
    </row>
    <row r="201" spans="1:121">
      <c r="A201" s="269">
        <v>200</v>
      </c>
      <c r="B201" s="400">
        <f t="shared" si="320"/>
        <v>1</v>
      </c>
      <c r="C201" s="401">
        <f>B201+COUNTIF(B$2:$B201,B201)-1</f>
        <v>200</v>
      </c>
      <c r="D201" s="402" t="str">
        <f>Tables!AI201</f>
        <v>St. Lucia</v>
      </c>
      <c r="E201" s="403">
        <f t="shared" si="321"/>
        <v>0</v>
      </c>
      <c r="F201" s="47">
        <f>SUMIFS('Portfolio Allocation'!C$10:C$109,'Portfolio Allocation'!$A$10:$A$109,'Graph Tables'!$D201)</f>
        <v>0</v>
      </c>
      <c r="G201" s="47">
        <f>SUMIFS('Portfolio Allocation'!D$10:D$109,'Portfolio Allocation'!$A$10:$A$109,'Graph Tables'!$D201)</f>
        <v>0</v>
      </c>
      <c r="H201" s="47">
        <f>SUMIFS('Portfolio Allocation'!E$10:E$109,'Portfolio Allocation'!$A$10:$A$109,'Graph Tables'!$D201)</f>
        <v>0</v>
      </c>
      <c r="I201" s="47">
        <f>SUMIFS('Portfolio Allocation'!F$10:F$109,'Portfolio Allocation'!$A$10:$A$109,'Graph Tables'!$D201)</f>
        <v>0</v>
      </c>
      <c r="J201" s="47">
        <f>SUMIFS('Portfolio Allocation'!G$10:G$109,'Portfolio Allocation'!$A$10:$A$109,'Graph Tables'!$D201)</f>
        <v>0</v>
      </c>
      <c r="K201" s="47">
        <f>SUMIFS('Portfolio Allocation'!H$10:H$109,'Portfolio Allocation'!$A$10:$A$109,'Graph Tables'!$D201)</f>
        <v>0</v>
      </c>
      <c r="L201" s="47">
        <f>SUMIFS('Portfolio Allocation'!I$10:I$109,'Portfolio Allocation'!$A$10:$A$109,'Graph Tables'!$D201)</f>
        <v>0</v>
      </c>
      <c r="M201" s="47">
        <f>SUMIFS('Portfolio Allocation'!J$10:J$109,'Portfolio Allocation'!$A$10:$A$109,'Graph Tables'!$D201)</f>
        <v>0</v>
      </c>
      <c r="N201" s="47">
        <f>SUMIFS('Portfolio Allocation'!K$10:K$109,'Portfolio Allocation'!$A$10:$A$109,'Graph Tables'!$D201)</f>
        <v>0</v>
      </c>
      <c r="O201" s="47">
        <f>SUMIFS('Portfolio Allocation'!L$10:L$109,'Portfolio Allocation'!$A$10:$A$109,'Graph Tables'!$D201)</f>
        <v>0</v>
      </c>
      <c r="P201" s="47">
        <f>SUMIFS('Portfolio Allocation'!M$10:M$109,'Portfolio Allocation'!$A$10:$A$109,'Graph Tables'!$D201)</f>
        <v>0</v>
      </c>
      <c r="Q201" s="47">
        <f>SUMIFS('Portfolio Allocation'!N$10:N$109,'Portfolio Allocation'!$A$10:$A$109,'Graph Tables'!$D201)</f>
        <v>0</v>
      </c>
      <c r="R201" s="47">
        <f>SUMIFS('Portfolio Allocation'!O$10:O$109,'Portfolio Allocation'!$A$10:$A$109,'Graph Tables'!$D201)</f>
        <v>0</v>
      </c>
      <c r="S201" s="47">
        <f>SUMIFS('Portfolio Allocation'!P$10:P$109,'Portfolio Allocation'!$A$10:$A$109,'Graph Tables'!$D201)</f>
        <v>0</v>
      </c>
      <c r="T201" s="47">
        <f>SUMIFS('Portfolio Allocation'!Q$10:Q$109,'Portfolio Allocation'!$A$10:$A$109,'Graph Tables'!$D201)</f>
        <v>0</v>
      </c>
      <c r="U201" s="47">
        <f>SUMIFS('Portfolio Allocation'!R$10:R$109,'Portfolio Allocation'!$A$10:$A$109,'Graph Tables'!$D201)</f>
        <v>0</v>
      </c>
      <c r="V201" s="47">
        <f>SUMIFS('Portfolio Allocation'!S$10:S$109,'Portfolio Allocation'!$A$10:$A$109,'Graph Tables'!$D201)</f>
        <v>0</v>
      </c>
      <c r="W201" s="47">
        <f>SUMIFS('Portfolio Allocation'!T$10:T$109,'Portfolio Allocation'!$A$10:$A$109,'Graph Tables'!$D201)</f>
        <v>0</v>
      </c>
      <c r="X201" s="47">
        <f>SUMIFS('Portfolio Allocation'!U$10:U$109,'Portfolio Allocation'!$A$10:$A$109,'Graph Tables'!$D201)</f>
        <v>0</v>
      </c>
      <c r="Y201" s="47">
        <f>SUMIFS('Portfolio Allocation'!V$10:V$109,'Portfolio Allocation'!$A$10:$A$109,'Graph Tables'!$D201)</f>
        <v>0</v>
      </c>
      <c r="Z201" s="47">
        <f>SUMIFS('Portfolio Allocation'!W$10:W$109,'Portfolio Allocation'!$A$10:$A$109,'Graph Tables'!$D201)</f>
        <v>0</v>
      </c>
      <c r="AA201" s="47">
        <f>SUMIFS('Portfolio Allocation'!X$10:X$109,'Portfolio Allocation'!$A$10:$A$109,'Graph Tables'!$D201)</f>
        <v>0</v>
      </c>
      <c r="AB201" s="47">
        <f>SUMIFS('Portfolio Allocation'!Y$10:Y$109,'Portfolio Allocation'!$A$10:$A$109,'Graph Tables'!$D201)</f>
        <v>0</v>
      </c>
      <c r="AC201" s="47">
        <f>SUMIFS('Portfolio Allocation'!Z$10:Z$109,'Portfolio Allocation'!$A$10:$A$109,'Graph Tables'!$D201)</f>
        <v>0</v>
      </c>
      <c r="AD201" s="47"/>
      <c r="AH201" s="47"/>
      <c r="AI201" s="269">
        <f t="shared" si="322"/>
        <v>1</v>
      </c>
      <c r="AJ201" s="269">
        <f>AI201+COUNTIF(AI$2:$AI201,AI201)-1</f>
        <v>200</v>
      </c>
      <c r="AK201" s="271" t="str">
        <f t="shared" si="270"/>
        <v>St. Lucia</v>
      </c>
      <c r="AL201" s="71">
        <f t="shared" si="323"/>
        <v>0</v>
      </c>
      <c r="AM201" s="45">
        <f t="shared" si="271"/>
        <v>0</v>
      </c>
      <c r="AN201" s="45">
        <f t="shared" si="272"/>
        <v>0</v>
      </c>
      <c r="AO201" s="45">
        <f t="shared" si="273"/>
        <v>0</v>
      </c>
      <c r="AP201" s="45">
        <f t="shared" si="274"/>
        <v>0</v>
      </c>
      <c r="AQ201" s="45">
        <f t="shared" si="275"/>
        <v>0</v>
      </c>
      <c r="AR201" s="45">
        <f t="shared" si="276"/>
        <v>0</v>
      </c>
      <c r="AS201" s="45">
        <f t="shared" si="277"/>
        <v>0</v>
      </c>
      <c r="AT201" s="45">
        <f t="shared" si="278"/>
        <v>0</v>
      </c>
      <c r="AU201" s="45">
        <f t="shared" si="279"/>
        <v>0</v>
      </c>
      <c r="AV201" s="45">
        <f t="shared" si="280"/>
        <v>0</v>
      </c>
      <c r="AW201" s="45">
        <f t="shared" si="281"/>
        <v>0</v>
      </c>
      <c r="AX201" s="45">
        <f t="shared" si="282"/>
        <v>0</v>
      </c>
      <c r="AY201" s="45">
        <f t="shared" si="283"/>
        <v>0</v>
      </c>
      <c r="AZ201" s="45">
        <f t="shared" si="284"/>
        <v>0</v>
      </c>
      <c r="BA201" s="45">
        <f t="shared" si="285"/>
        <v>0</v>
      </c>
      <c r="BB201" s="45">
        <f t="shared" si="286"/>
        <v>0</v>
      </c>
      <c r="BC201" s="45">
        <f t="shared" si="287"/>
        <v>0</v>
      </c>
      <c r="BD201" s="45">
        <f t="shared" si="288"/>
        <v>0</v>
      </c>
      <c r="BE201" s="45">
        <f t="shared" si="289"/>
        <v>0</v>
      </c>
      <c r="BF201" s="45">
        <f t="shared" si="290"/>
        <v>0</v>
      </c>
      <c r="BG201" s="45">
        <f t="shared" si="291"/>
        <v>0</v>
      </c>
      <c r="BH201" s="45">
        <f t="shared" si="292"/>
        <v>0</v>
      </c>
      <c r="BI201" s="45">
        <f t="shared" si="293"/>
        <v>0</v>
      </c>
      <c r="BJ201" s="45">
        <f t="shared" si="294"/>
        <v>0</v>
      </c>
      <c r="BK201" s="45"/>
      <c r="CN201" s="274">
        <f t="shared" si="324"/>
        <v>0</v>
      </c>
      <c r="CO201" s="274">
        <v>200</v>
      </c>
      <c r="CP201" s="269">
        <f t="shared" si="325"/>
        <v>1</v>
      </c>
      <c r="CQ201" s="269">
        <f>CP201+COUNTIF($CP$2:CP201,CP201)-1</f>
        <v>200</v>
      </c>
      <c r="CR201" s="271" t="str">
        <f t="shared" si="295"/>
        <v>St. Lucia</v>
      </c>
      <c r="CS201" s="71">
        <f t="shared" si="326"/>
        <v>0</v>
      </c>
      <c r="CT201" s="45">
        <f t="shared" si="296"/>
        <v>0</v>
      </c>
      <c r="CU201" s="45">
        <f t="shared" si="297"/>
        <v>0</v>
      </c>
      <c r="CV201" s="45">
        <f t="shared" si="298"/>
        <v>0</v>
      </c>
      <c r="CW201" s="45">
        <f t="shared" si="299"/>
        <v>0</v>
      </c>
      <c r="CX201" s="45">
        <f t="shared" si="300"/>
        <v>0</v>
      </c>
      <c r="CY201" s="45">
        <f t="shared" si="301"/>
        <v>0</v>
      </c>
      <c r="CZ201" s="45">
        <f t="shared" si="302"/>
        <v>0</v>
      </c>
      <c r="DA201" s="45">
        <f t="shared" si="303"/>
        <v>0</v>
      </c>
      <c r="DB201" s="45">
        <f t="shared" si="304"/>
        <v>0</v>
      </c>
      <c r="DC201" s="45">
        <f t="shared" si="305"/>
        <v>0</v>
      </c>
      <c r="DD201" s="45">
        <f t="shared" si="306"/>
        <v>0</v>
      </c>
      <c r="DE201" s="45">
        <f t="shared" si="307"/>
        <v>0</v>
      </c>
      <c r="DF201" s="45">
        <f t="shared" si="308"/>
        <v>0</v>
      </c>
      <c r="DG201" s="45">
        <f t="shared" si="309"/>
        <v>0</v>
      </c>
      <c r="DH201" s="45">
        <f t="shared" si="310"/>
        <v>0</v>
      </c>
      <c r="DI201" s="45">
        <f t="shared" si="311"/>
        <v>0</v>
      </c>
      <c r="DJ201" s="45">
        <f t="shared" si="312"/>
        <v>0</v>
      </c>
      <c r="DK201" s="45">
        <f t="shared" si="313"/>
        <v>0</v>
      </c>
      <c r="DL201" s="45">
        <f t="shared" si="314"/>
        <v>0</v>
      </c>
      <c r="DM201" s="45">
        <f t="shared" si="315"/>
        <v>0</v>
      </c>
      <c r="DN201" s="45">
        <f t="shared" si="316"/>
        <v>0</v>
      </c>
      <c r="DO201" s="45">
        <f t="shared" si="317"/>
        <v>0</v>
      </c>
      <c r="DP201" s="45">
        <f t="shared" si="318"/>
        <v>0</v>
      </c>
      <c r="DQ201" s="45">
        <f t="shared" si="319"/>
        <v>0</v>
      </c>
    </row>
    <row r="202" spans="1:121">
      <c r="A202" s="269">
        <v>201</v>
      </c>
      <c r="B202" s="400">
        <f t="shared" si="320"/>
        <v>1</v>
      </c>
      <c r="C202" s="401">
        <f>B202+COUNTIF(B$2:$B202,B202)-1</f>
        <v>201</v>
      </c>
      <c r="D202" s="402" t="str">
        <f>Tables!AI202</f>
        <v>St. Pierre and Miquelon</v>
      </c>
      <c r="E202" s="403">
        <f t="shared" si="321"/>
        <v>0</v>
      </c>
      <c r="F202" s="47">
        <f>SUMIFS('Portfolio Allocation'!C$10:C$109,'Portfolio Allocation'!$A$10:$A$109,'Graph Tables'!$D202)</f>
        <v>0</v>
      </c>
      <c r="G202" s="47">
        <f>SUMIFS('Portfolio Allocation'!D$10:D$109,'Portfolio Allocation'!$A$10:$A$109,'Graph Tables'!$D202)</f>
        <v>0</v>
      </c>
      <c r="H202" s="47">
        <f>SUMIFS('Portfolio Allocation'!E$10:E$109,'Portfolio Allocation'!$A$10:$A$109,'Graph Tables'!$D202)</f>
        <v>0</v>
      </c>
      <c r="I202" s="47">
        <f>SUMIFS('Portfolio Allocation'!F$10:F$109,'Portfolio Allocation'!$A$10:$A$109,'Graph Tables'!$D202)</f>
        <v>0</v>
      </c>
      <c r="J202" s="47">
        <f>SUMIFS('Portfolio Allocation'!G$10:G$109,'Portfolio Allocation'!$A$10:$A$109,'Graph Tables'!$D202)</f>
        <v>0</v>
      </c>
      <c r="K202" s="47">
        <f>SUMIFS('Portfolio Allocation'!H$10:H$109,'Portfolio Allocation'!$A$10:$A$109,'Graph Tables'!$D202)</f>
        <v>0</v>
      </c>
      <c r="L202" s="47">
        <f>SUMIFS('Portfolio Allocation'!I$10:I$109,'Portfolio Allocation'!$A$10:$A$109,'Graph Tables'!$D202)</f>
        <v>0</v>
      </c>
      <c r="M202" s="47">
        <f>SUMIFS('Portfolio Allocation'!J$10:J$109,'Portfolio Allocation'!$A$10:$A$109,'Graph Tables'!$D202)</f>
        <v>0</v>
      </c>
      <c r="N202" s="47">
        <f>SUMIFS('Portfolio Allocation'!K$10:K$109,'Portfolio Allocation'!$A$10:$A$109,'Graph Tables'!$D202)</f>
        <v>0</v>
      </c>
      <c r="O202" s="47">
        <f>SUMIFS('Portfolio Allocation'!L$10:L$109,'Portfolio Allocation'!$A$10:$A$109,'Graph Tables'!$D202)</f>
        <v>0</v>
      </c>
      <c r="P202" s="47">
        <f>SUMIFS('Portfolio Allocation'!M$10:M$109,'Portfolio Allocation'!$A$10:$A$109,'Graph Tables'!$D202)</f>
        <v>0</v>
      </c>
      <c r="Q202" s="47">
        <f>SUMIFS('Portfolio Allocation'!N$10:N$109,'Portfolio Allocation'!$A$10:$A$109,'Graph Tables'!$D202)</f>
        <v>0</v>
      </c>
      <c r="R202" s="47">
        <f>SUMIFS('Portfolio Allocation'!O$10:O$109,'Portfolio Allocation'!$A$10:$A$109,'Graph Tables'!$D202)</f>
        <v>0</v>
      </c>
      <c r="S202" s="47">
        <f>SUMIFS('Portfolio Allocation'!P$10:P$109,'Portfolio Allocation'!$A$10:$A$109,'Graph Tables'!$D202)</f>
        <v>0</v>
      </c>
      <c r="T202" s="47">
        <f>SUMIFS('Portfolio Allocation'!Q$10:Q$109,'Portfolio Allocation'!$A$10:$A$109,'Graph Tables'!$D202)</f>
        <v>0</v>
      </c>
      <c r="U202" s="47">
        <f>SUMIFS('Portfolio Allocation'!R$10:R$109,'Portfolio Allocation'!$A$10:$A$109,'Graph Tables'!$D202)</f>
        <v>0</v>
      </c>
      <c r="V202" s="47">
        <f>SUMIFS('Portfolio Allocation'!S$10:S$109,'Portfolio Allocation'!$A$10:$A$109,'Graph Tables'!$D202)</f>
        <v>0</v>
      </c>
      <c r="W202" s="47">
        <f>SUMIFS('Portfolio Allocation'!T$10:T$109,'Portfolio Allocation'!$A$10:$A$109,'Graph Tables'!$D202)</f>
        <v>0</v>
      </c>
      <c r="X202" s="47">
        <f>SUMIFS('Portfolio Allocation'!U$10:U$109,'Portfolio Allocation'!$A$10:$A$109,'Graph Tables'!$D202)</f>
        <v>0</v>
      </c>
      <c r="Y202" s="47">
        <f>SUMIFS('Portfolio Allocation'!V$10:V$109,'Portfolio Allocation'!$A$10:$A$109,'Graph Tables'!$D202)</f>
        <v>0</v>
      </c>
      <c r="Z202" s="47">
        <f>SUMIFS('Portfolio Allocation'!W$10:W$109,'Portfolio Allocation'!$A$10:$A$109,'Graph Tables'!$D202)</f>
        <v>0</v>
      </c>
      <c r="AA202" s="47">
        <f>SUMIFS('Portfolio Allocation'!X$10:X$109,'Portfolio Allocation'!$A$10:$A$109,'Graph Tables'!$D202)</f>
        <v>0</v>
      </c>
      <c r="AB202" s="47">
        <f>SUMIFS('Portfolio Allocation'!Y$10:Y$109,'Portfolio Allocation'!$A$10:$A$109,'Graph Tables'!$D202)</f>
        <v>0</v>
      </c>
      <c r="AC202" s="47">
        <f>SUMIFS('Portfolio Allocation'!Z$10:Z$109,'Portfolio Allocation'!$A$10:$A$109,'Graph Tables'!$D202)</f>
        <v>0</v>
      </c>
      <c r="AD202" s="47"/>
      <c r="AH202" s="47"/>
      <c r="AI202" s="269">
        <f t="shared" si="322"/>
        <v>1</v>
      </c>
      <c r="AJ202" s="269">
        <f>AI202+COUNTIF(AI$2:$AI202,AI202)-1</f>
        <v>201</v>
      </c>
      <c r="AK202" s="271" t="str">
        <f t="shared" si="270"/>
        <v>St. Pierre and Miquelon</v>
      </c>
      <c r="AL202" s="71">
        <f t="shared" si="323"/>
        <v>0</v>
      </c>
      <c r="AM202" s="45">
        <f t="shared" si="271"/>
        <v>0</v>
      </c>
      <c r="AN202" s="45">
        <f t="shared" si="272"/>
        <v>0</v>
      </c>
      <c r="AO202" s="45">
        <f t="shared" si="273"/>
        <v>0</v>
      </c>
      <c r="AP202" s="45">
        <f t="shared" si="274"/>
        <v>0</v>
      </c>
      <c r="AQ202" s="45">
        <f t="shared" si="275"/>
        <v>0</v>
      </c>
      <c r="AR202" s="45">
        <f t="shared" si="276"/>
        <v>0</v>
      </c>
      <c r="AS202" s="45">
        <f t="shared" si="277"/>
        <v>0</v>
      </c>
      <c r="AT202" s="45">
        <f t="shared" si="278"/>
        <v>0</v>
      </c>
      <c r="AU202" s="45">
        <f t="shared" si="279"/>
        <v>0</v>
      </c>
      <c r="AV202" s="45">
        <f t="shared" si="280"/>
        <v>0</v>
      </c>
      <c r="AW202" s="45">
        <f t="shared" si="281"/>
        <v>0</v>
      </c>
      <c r="AX202" s="45">
        <f t="shared" si="282"/>
        <v>0</v>
      </c>
      <c r="AY202" s="45">
        <f t="shared" si="283"/>
        <v>0</v>
      </c>
      <c r="AZ202" s="45">
        <f t="shared" si="284"/>
        <v>0</v>
      </c>
      <c r="BA202" s="45">
        <f t="shared" si="285"/>
        <v>0</v>
      </c>
      <c r="BB202" s="45">
        <f t="shared" si="286"/>
        <v>0</v>
      </c>
      <c r="BC202" s="45">
        <f t="shared" si="287"/>
        <v>0</v>
      </c>
      <c r="BD202" s="45">
        <f t="shared" si="288"/>
        <v>0</v>
      </c>
      <c r="BE202" s="45">
        <f t="shared" si="289"/>
        <v>0</v>
      </c>
      <c r="BF202" s="45">
        <f t="shared" si="290"/>
        <v>0</v>
      </c>
      <c r="BG202" s="45">
        <f t="shared" si="291"/>
        <v>0</v>
      </c>
      <c r="BH202" s="45">
        <f t="shared" si="292"/>
        <v>0</v>
      </c>
      <c r="BI202" s="45">
        <f t="shared" si="293"/>
        <v>0</v>
      </c>
      <c r="BJ202" s="45">
        <f t="shared" si="294"/>
        <v>0</v>
      </c>
      <c r="BK202" s="45"/>
      <c r="CN202" s="274">
        <f t="shared" si="324"/>
        <v>0</v>
      </c>
      <c r="CO202" s="274">
        <v>201</v>
      </c>
      <c r="CP202" s="269">
        <f t="shared" si="325"/>
        <v>1</v>
      </c>
      <c r="CQ202" s="269">
        <f>CP202+COUNTIF($CP$2:CP202,CP202)-1</f>
        <v>201</v>
      </c>
      <c r="CR202" s="271" t="str">
        <f t="shared" si="295"/>
        <v>St. Pierre and Miquelon</v>
      </c>
      <c r="CS202" s="71">
        <f t="shared" si="326"/>
        <v>0</v>
      </c>
      <c r="CT202" s="45">
        <f t="shared" si="296"/>
        <v>0</v>
      </c>
      <c r="CU202" s="45">
        <f t="shared" si="297"/>
        <v>0</v>
      </c>
      <c r="CV202" s="45">
        <f t="shared" si="298"/>
        <v>0</v>
      </c>
      <c r="CW202" s="45">
        <f t="shared" si="299"/>
        <v>0</v>
      </c>
      <c r="CX202" s="45">
        <f t="shared" si="300"/>
        <v>0</v>
      </c>
      <c r="CY202" s="45">
        <f t="shared" si="301"/>
        <v>0</v>
      </c>
      <c r="CZ202" s="45">
        <f t="shared" si="302"/>
        <v>0</v>
      </c>
      <c r="DA202" s="45">
        <f t="shared" si="303"/>
        <v>0</v>
      </c>
      <c r="DB202" s="45">
        <f t="shared" si="304"/>
        <v>0</v>
      </c>
      <c r="DC202" s="45">
        <f t="shared" si="305"/>
        <v>0</v>
      </c>
      <c r="DD202" s="45">
        <f t="shared" si="306"/>
        <v>0</v>
      </c>
      <c r="DE202" s="45">
        <f t="shared" si="307"/>
        <v>0</v>
      </c>
      <c r="DF202" s="45">
        <f t="shared" si="308"/>
        <v>0</v>
      </c>
      <c r="DG202" s="45">
        <f t="shared" si="309"/>
        <v>0</v>
      </c>
      <c r="DH202" s="45">
        <f t="shared" si="310"/>
        <v>0</v>
      </c>
      <c r="DI202" s="45">
        <f t="shared" si="311"/>
        <v>0</v>
      </c>
      <c r="DJ202" s="45">
        <f t="shared" si="312"/>
        <v>0</v>
      </c>
      <c r="DK202" s="45">
        <f t="shared" si="313"/>
        <v>0</v>
      </c>
      <c r="DL202" s="45">
        <f t="shared" si="314"/>
        <v>0</v>
      </c>
      <c r="DM202" s="45">
        <f t="shared" si="315"/>
        <v>0</v>
      </c>
      <c r="DN202" s="45">
        <f t="shared" si="316"/>
        <v>0</v>
      </c>
      <c r="DO202" s="45">
        <f t="shared" si="317"/>
        <v>0</v>
      </c>
      <c r="DP202" s="45">
        <f t="shared" si="318"/>
        <v>0</v>
      </c>
      <c r="DQ202" s="45">
        <f t="shared" si="319"/>
        <v>0</v>
      </c>
    </row>
    <row r="203" spans="1:121">
      <c r="A203" s="269">
        <v>202</v>
      </c>
      <c r="B203" s="400">
        <f t="shared" si="320"/>
        <v>1</v>
      </c>
      <c r="C203" s="401">
        <f>B203+COUNTIF(B$2:$B203,B203)-1</f>
        <v>202</v>
      </c>
      <c r="D203" s="402" t="str">
        <f>Tables!AI203</f>
        <v>St. Vincent and the Grenadines</v>
      </c>
      <c r="E203" s="403">
        <f t="shared" si="321"/>
        <v>0</v>
      </c>
      <c r="F203" s="47">
        <f>SUMIFS('Portfolio Allocation'!C$10:C$109,'Portfolio Allocation'!$A$10:$A$109,'Graph Tables'!$D203)</f>
        <v>0</v>
      </c>
      <c r="G203" s="47">
        <f>SUMIFS('Portfolio Allocation'!D$10:D$109,'Portfolio Allocation'!$A$10:$A$109,'Graph Tables'!$D203)</f>
        <v>0</v>
      </c>
      <c r="H203" s="47">
        <f>SUMIFS('Portfolio Allocation'!E$10:E$109,'Portfolio Allocation'!$A$10:$A$109,'Graph Tables'!$D203)</f>
        <v>0</v>
      </c>
      <c r="I203" s="47">
        <f>SUMIFS('Portfolio Allocation'!F$10:F$109,'Portfolio Allocation'!$A$10:$A$109,'Graph Tables'!$D203)</f>
        <v>0</v>
      </c>
      <c r="J203" s="47">
        <f>SUMIFS('Portfolio Allocation'!G$10:G$109,'Portfolio Allocation'!$A$10:$A$109,'Graph Tables'!$D203)</f>
        <v>0</v>
      </c>
      <c r="K203" s="47">
        <f>SUMIFS('Portfolio Allocation'!H$10:H$109,'Portfolio Allocation'!$A$10:$A$109,'Graph Tables'!$D203)</f>
        <v>0</v>
      </c>
      <c r="L203" s="47">
        <f>SUMIFS('Portfolio Allocation'!I$10:I$109,'Portfolio Allocation'!$A$10:$A$109,'Graph Tables'!$D203)</f>
        <v>0</v>
      </c>
      <c r="M203" s="47">
        <f>SUMIFS('Portfolio Allocation'!J$10:J$109,'Portfolio Allocation'!$A$10:$A$109,'Graph Tables'!$D203)</f>
        <v>0</v>
      </c>
      <c r="N203" s="47">
        <f>SUMIFS('Portfolio Allocation'!K$10:K$109,'Portfolio Allocation'!$A$10:$A$109,'Graph Tables'!$D203)</f>
        <v>0</v>
      </c>
      <c r="O203" s="47">
        <f>SUMIFS('Portfolio Allocation'!L$10:L$109,'Portfolio Allocation'!$A$10:$A$109,'Graph Tables'!$D203)</f>
        <v>0</v>
      </c>
      <c r="P203" s="47">
        <f>SUMIFS('Portfolio Allocation'!M$10:M$109,'Portfolio Allocation'!$A$10:$A$109,'Graph Tables'!$D203)</f>
        <v>0</v>
      </c>
      <c r="Q203" s="47">
        <f>SUMIFS('Portfolio Allocation'!N$10:N$109,'Portfolio Allocation'!$A$10:$A$109,'Graph Tables'!$D203)</f>
        <v>0</v>
      </c>
      <c r="R203" s="47">
        <f>SUMIFS('Portfolio Allocation'!O$10:O$109,'Portfolio Allocation'!$A$10:$A$109,'Graph Tables'!$D203)</f>
        <v>0</v>
      </c>
      <c r="S203" s="47">
        <f>SUMIFS('Portfolio Allocation'!P$10:P$109,'Portfolio Allocation'!$A$10:$A$109,'Graph Tables'!$D203)</f>
        <v>0</v>
      </c>
      <c r="T203" s="47">
        <f>SUMIFS('Portfolio Allocation'!Q$10:Q$109,'Portfolio Allocation'!$A$10:$A$109,'Graph Tables'!$D203)</f>
        <v>0</v>
      </c>
      <c r="U203" s="47">
        <f>SUMIFS('Portfolio Allocation'!R$10:R$109,'Portfolio Allocation'!$A$10:$A$109,'Graph Tables'!$D203)</f>
        <v>0</v>
      </c>
      <c r="V203" s="47">
        <f>SUMIFS('Portfolio Allocation'!S$10:S$109,'Portfolio Allocation'!$A$10:$A$109,'Graph Tables'!$D203)</f>
        <v>0</v>
      </c>
      <c r="W203" s="47">
        <f>SUMIFS('Portfolio Allocation'!T$10:T$109,'Portfolio Allocation'!$A$10:$A$109,'Graph Tables'!$D203)</f>
        <v>0</v>
      </c>
      <c r="X203" s="47">
        <f>SUMIFS('Portfolio Allocation'!U$10:U$109,'Portfolio Allocation'!$A$10:$A$109,'Graph Tables'!$D203)</f>
        <v>0</v>
      </c>
      <c r="Y203" s="47">
        <f>SUMIFS('Portfolio Allocation'!V$10:V$109,'Portfolio Allocation'!$A$10:$A$109,'Graph Tables'!$D203)</f>
        <v>0</v>
      </c>
      <c r="Z203" s="47">
        <f>SUMIFS('Portfolio Allocation'!W$10:W$109,'Portfolio Allocation'!$A$10:$A$109,'Graph Tables'!$D203)</f>
        <v>0</v>
      </c>
      <c r="AA203" s="47">
        <f>SUMIFS('Portfolio Allocation'!X$10:X$109,'Portfolio Allocation'!$A$10:$A$109,'Graph Tables'!$D203)</f>
        <v>0</v>
      </c>
      <c r="AB203" s="47">
        <f>SUMIFS('Portfolio Allocation'!Y$10:Y$109,'Portfolio Allocation'!$A$10:$A$109,'Graph Tables'!$D203)</f>
        <v>0</v>
      </c>
      <c r="AC203" s="47">
        <f>SUMIFS('Portfolio Allocation'!Z$10:Z$109,'Portfolio Allocation'!$A$10:$A$109,'Graph Tables'!$D203)</f>
        <v>0</v>
      </c>
      <c r="AD203" s="47"/>
      <c r="AH203" s="47"/>
      <c r="AI203" s="269">
        <f t="shared" si="322"/>
        <v>1</v>
      </c>
      <c r="AJ203" s="269">
        <f>AI203+COUNTIF(AI$2:$AI203,AI203)-1</f>
        <v>202</v>
      </c>
      <c r="AK203" s="271" t="str">
        <f t="shared" si="270"/>
        <v>St. Vincent and the Grenadines</v>
      </c>
      <c r="AL203" s="71">
        <f t="shared" si="323"/>
        <v>0</v>
      </c>
      <c r="AM203" s="45">
        <f t="shared" si="271"/>
        <v>0</v>
      </c>
      <c r="AN203" s="45">
        <f t="shared" si="272"/>
        <v>0</v>
      </c>
      <c r="AO203" s="45">
        <f t="shared" si="273"/>
        <v>0</v>
      </c>
      <c r="AP203" s="45">
        <f t="shared" si="274"/>
        <v>0</v>
      </c>
      <c r="AQ203" s="45">
        <f t="shared" si="275"/>
        <v>0</v>
      </c>
      <c r="AR203" s="45">
        <f t="shared" si="276"/>
        <v>0</v>
      </c>
      <c r="AS203" s="45">
        <f t="shared" si="277"/>
        <v>0</v>
      </c>
      <c r="AT203" s="45">
        <f t="shared" si="278"/>
        <v>0</v>
      </c>
      <c r="AU203" s="45">
        <f t="shared" si="279"/>
        <v>0</v>
      </c>
      <c r="AV203" s="45">
        <f t="shared" si="280"/>
        <v>0</v>
      </c>
      <c r="AW203" s="45">
        <f t="shared" si="281"/>
        <v>0</v>
      </c>
      <c r="AX203" s="45">
        <f t="shared" si="282"/>
        <v>0</v>
      </c>
      <c r="AY203" s="45">
        <f t="shared" si="283"/>
        <v>0</v>
      </c>
      <c r="AZ203" s="45">
        <f t="shared" si="284"/>
        <v>0</v>
      </c>
      <c r="BA203" s="45">
        <f t="shared" si="285"/>
        <v>0</v>
      </c>
      <c r="BB203" s="45">
        <f t="shared" si="286"/>
        <v>0</v>
      </c>
      <c r="BC203" s="45">
        <f t="shared" si="287"/>
        <v>0</v>
      </c>
      <c r="BD203" s="45">
        <f t="shared" si="288"/>
        <v>0</v>
      </c>
      <c r="BE203" s="45">
        <f t="shared" si="289"/>
        <v>0</v>
      </c>
      <c r="BF203" s="45">
        <f t="shared" si="290"/>
        <v>0</v>
      </c>
      <c r="BG203" s="45">
        <f t="shared" si="291"/>
        <v>0</v>
      </c>
      <c r="BH203" s="45">
        <f t="shared" si="292"/>
        <v>0</v>
      </c>
      <c r="BI203" s="45">
        <f t="shared" si="293"/>
        <v>0</v>
      </c>
      <c r="BJ203" s="45">
        <f t="shared" si="294"/>
        <v>0</v>
      </c>
      <c r="BK203" s="45"/>
      <c r="CN203" s="274">
        <f t="shared" si="324"/>
        <v>0</v>
      </c>
      <c r="CO203" s="274">
        <v>202</v>
      </c>
      <c r="CP203" s="269">
        <f t="shared" si="325"/>
        <v>1</v>
      </c>
      <c r="CQ203" s="269">
        <f>CP203+COUNTIF($CP$2:CP203,CP203)-1</f>
        <v>202</v>
      </c>
      <c r="CR203" s="271" t="str">
        <f t="shared" si="295"/>
        <v>St. Vincent and the Grenadines</v>
      </c>
      <c r="CS203" s="71">
        <f t="shared" si="326"/>
        <v>0</v>
      </c>
      <c r="CT203" s="45">
        <f t="shared" si="296"/>
        <v>0</v>
      </c>
      <c r="CU203" s="45">
        <f t="shared" si="297"/>
        <v>0</v>
      </c>
      <c r="CV203" s="45">
        <f t="shared" si="298"/>
        <v>0</v>
      </c>
      <c r="CW203" s="45">
        <f t="shared" si="299"/>
        <v>0</v>
      </c>
      <c r="CX203" s="45">
        <f t="shared" si="300"/>
        <v>0</v>
      </c>
      <c r="CY203" s="45">
        <f t="shared" si="301"/>
        <v>0</v>
      </c>
      <c r="CZ203" s="45">
        <f t="shared" si="302"/>
        <v>0</v>
      </c>
      <c r="DA203" s="45">
        <f t="shared" si="303"/>
        <v>0</v>
      </c>
      <c r="DB203" s="45">
        <f t="shared" si="304"/>
        <v>0</v>
      </c>
      <c r="DC203" s="45">
        <f t="shared" si="305"/>
        <v>0</v>
      </c>
      <c r="DD203" s="45">
        <f t="shared" si="306"/>
        <v>0</v>
      </c>
      <c r="DE203" s="45">
        <f t="shared" si="307"/>
        <v>0</v>
      </c>
      <c r="DF203" s="45">
        <f t="shared" si="308"/>
        <v>0</v>
      </c>
      <c r="DG203" s="45">
        <f t="shared" si="309"/>
        <v>0</v>
      </c>
      <c r="DH203" s="45">
        <f t="shared" si="310"/>
        <v>0</v>
      </c>
      <c r="DI203" s="45">
        <f t="shared" si="311"/>
        <v>0</v>
      </c>
      <c r="DJ203" s="45">
        <f t="shared" si="312"/>
        <v>0</v>
      </c>
      <c r="DK203" s="45">
        <f t="shared" si="313"/>
        <v>0</v>
      </c>
      <c r="DL203" s="45">
        <f t="shared" si="314"/>
        <v>0</v>
      </c>
      <c r="DM203" s="45">
        <f t="shared" si="315"/>
        <v>0</v>
      </c>
      <c r="DN203" s="45">
        <f t="shared" si="316"/>
        <v>0</v>
      </c>
      <c r="DO203" s="45">
        <f t="shared" si="317"/>
        <v>0</v>
      </c>
      <c r="DP203" s="45">
        <f t="shared" si="318"/>
        <v>0</v>
      </c>
      <c r="DQ203" s="45">
        <f t="shared" si="319"/>
        <v>0</v>
      </c>
    </row>
    <row r="204" spans="1:121">
      <c r="A204" s="269">
        <v>203</v>
      </c>
      <c r="B204" s="400">
        <f t="shared" si="320"/>
        <v>1</v>
      </c>
      <c r="C204" s="401">
        <f>B204+COUNTIF(B$2:$B204,B204)-1</f>
        <v>203</v>
      </c>
      <c r="D204" s="402" t="str">
        <f>Tables!AI204</f>
        <v>Sudan the</v>
      </c>
      <c r="E204" s="403">
        <f t="shared" si="321"/>
        <v>0</v>
      </c>
      <c r="F204" s="47">
        <f>SUMIFS('Portfolio Allocation'!C$10:C$109,'Portfolio Allocation'!$A$10:$A$109,'Graph Tables'!$D204)</f>
        <v>0</v>
      </c>
      <c r="G204" s="47">
        <f>SUMIFS('Portfolio Allocation'!D$10:D$109,'Portfolio Allocation'!$A$10:$A$109,'Graph Tables'!$D204)</f>
        <v>0</v>
      </c>
      <c r="H204" s="47">
        <f>SUMIFS('Portfolio Allocation'!E$10:E$109,'Portfolio Allocation'!$A$10:$A$109,'Graph Tables'!$D204)</f>
        <v>0</v>
      </c>
      <c r="I204" s="47">
        <f>SUMIFS('Portfolio Allocation'!F$10:F$109,'Portfolio Allocation'!$A$10:$A$109,'Graph Tables'!$D204)</f>
        <v>0</v>
      </c>
      <c r="J204" s="47">
        <f>SUMIFS('Portfolio Allocation'!G$10:G$109,'Portfolio Allocation'!$A$10:$A$109,'Graph Tables'!$D204)</f>
        <v>0</v>
      </c>
      <c r="K204" s="47">
        <f>SUMIFS('Portfolio Allocation'!H$10:H$109,'Portfolio Allocation'!$A$10:$A$109,'Graph Tables'!$D204)</f>
        <v>0</v>
      </c>
      <c r="L204" s="47">
        <f>SUMIFS('Portfolio Allocation'!I$10:I$109,'Portfolio Allocation'!$A$10:$A$109,'Graph Tables'!$D204)</f>
        <v>0</v>
      </c>
      <c r="M204" s="47">
        <f>SUMIFS('Portfolio Allocation'!J$10:J$109,'Portfolio Allocation'!$A$10:$A$109,'Graph Tables'!$D204)</f>
        <v>0</v>
      </c>
      <c r="N204" s="47">
        <f>SUMIFS('Portfolio Allocation'!K$10:K$109,'Portfolio Allocation'!$A$10:$A$109,'Graph Tables'!$D204)</f>
        <v>0</v>
      </c>
      <c r="O204" s="47">
        <f>SUMIFS('Portfolio Allocation'!L$10:L$109,'Portfolio Allocation'!$A$10:$A$109,'Graph Tables'!$D204)</f>
        <v>0</v>
      </c>
      <c r="P204" s="47">
        <f>SUMIFS('Portfolio Allocation'!M$10:M$109,'Portfolio Allocation'!$A$10:$A$109,'Graph Tables'!$D204)</f>
        <v>0</v>
      </c>
      <c r="Q204" s="47">
        <f>SUMIFS('Portfolio Allocation'!N$10:N$109,'Portfolio Allocation'!$A$10:$A$109,'Graph Tables'!$D204)</f>
        <v>0</v>
      </c>
      <c r="R204" s="47">
        <f>SUMIFS('Portfolio Allocation'!O$10:O$109,'Portfolio Allocation'!$A$10:$A$109,'Graph Tables'!$D204)</f>
        <v>0</v>
      </c>
      <c r="S204" s="47">
        <f>SUMIFS('Portfolio Allocation'!P$10:P$109,'Portfolio Allocation'!$A$10:$A$109,'Graph Tables'!$D204)</f>
        <v>0</v>
      </c>
      <c r="T204" s="47">
        <f>SUMIFS('Portfolio Allocation'!Q$10:Q$109,'Portfolio Allocation'!$A$10:$A$109,'Graph Tables'!$D204)</f>
        <v>0</v>
      </c>
      <c r="U204" s="47">
        <f>SUMIFS('Portfolio Allocation'!R$10:R$109,'Portfolio Allocation'!$A$10:$A$109,'Graph Tables'!$D204)</f>
        <v>0</v>
      </c>
      <c r="V204" s="47">
        <f>SUMIFS('Portfolio Allocation'!S$10:S$109,'Portfolio Allocation'!$A$10:$A$109,'Graph Tables'!$D204)</f>
        <v>0</v>
      </c>
      <c r="W204" s="47">
        <f>SUMIFS('Portfolio Allocation'!T$10:T$109,'Portfolio Allocation'!$A$10:$A$109,'Graph Tables'!$D204)</f>
        <v>0</v>
      </c>
      <c r="X204" s="47">
        <f>SUMIFS('Portfolio Allocation'!U$10:U$109,'Portfolio Allocation'!$A$10:$A$109,'Graph Tables'!$D204)</f>
        <v>0</v>
      </c>
      <c r="Y204" s="47">
        <f>SUMIFS('Portfolio Allocation'!V$10:V$109,'Portfolio Allocation'!$A$10:$A$109,'Graph Tables'!$D204)</f>
        <v>0</v>
      </c>
      <c r="Z204" s="47">
        <f>SUMIFS('Portfolio Allocation'!W$10:W$109,'Portfolio Allocation'!$A$10:$A$109,'Graph Tables'!$D204)</f>
        <v>0</v>
      </c>
      <c r="AA204" s="47">
        <f>SUMIFS('Portfolio Allocation'!X$10:X$109,'Portfolio Allocation'!$A$10:$A$109,'Graph Tables'!$D204)</f>
        <v>0</v>
      </c>
      <c r="AB204" s="47">
        <f>SUMIFS('Portfolio Allocation'!Y$10:Y$109,'Portfolio Allocation'!$A$10:$A$109,'Graph Tables'!$D204)</f>
        <v>0</v>
      </c>
      <c r="AC204" s="47">
        <f>SUMIFS('Portfolio Allocation'!Z$10:Z$109,'Portfolio Allocation'!$A$10:$A$109,'Graph Tables'!$D204)</f>
        <v>0</v>
      </c>
      <c r="AD204" s="47"/>
      <c r="AH204" s="47"/>
      <c r="AI204" s="269">
        <f t="shared" si="322"/>
        <v>1</v>
      </c>
      <c r="AJ204" s="269">
        <f>AI204+COUNTIF(AI$2:$AI204,AI204)-1</f>
        <v>203</v>
      </c>
      <c r="AK204" s="271" t="str">
        <f t="shared" si="270"/>
        <v>Sudan the</v>
      </c>
      <c r="AL204" s="71">
        <f t="shared" si="323"/>
        <v>0</v>
      </c>
      <c r="AM204" s="45">
        <f t="shared" si="271"/>
        <v>0</v>
      </c>
      <c r="AN204" s="45">
        <f t="shared" si="272"/>
        <v>0</v>
      </c>
      <c r="AO204" s="45">
        <f t="shared" si="273"/>
        <v>0</v>
      </c>
      <c r="AP204" s="45">
        <f t="shared" si="274"/>
        <v>0</v>
      </c>
      <c r="AQ204" s="45">
        <f t="shared" si="275"/>
        <v>0</v>
      </c>
      <c r="AR204" s="45">
        <f t="shared" si="276"/>
        <v>0</v>
      </c>
      <c r="AS204" s="45">
        <f t="shared" si="277"/>
        <v>0</v>
      </c>
      <c r="AT204" s="45">
        <f t="shared" si="278"/>
        <v>0</v>
      </c>
      <c r="AU204" s="45">
        <f t="shared" si="279"/>
        <v>0</v>
      </c>
      <c r="AV204" s="45">
        <f t="shared" si="280"/>
        <v>0</v>
      </c>
      <c r="AW204" s="45">
        <f t="shared" si="281"/>
        <v>0</v>
      </c>
      <c r="AX204" s="45">
        <f t="shared" si="282"/>
        <v>0</v>
      </c>
      <c r="AY204" s="45">
        <f t="shared" si="283"/>
        <v>0</v>
      </c>
      <c r="AZ204" s="45">
        <f t="shared" si="284"/>
        <v>0</v>
      </c>
      <c r="BA204" s="45">
        <f t="shared" si="285"/>
        <v>0</v>
      </c>
      <c r="BB204" s="45">
        <f t="shared" si="286"/>
        <v>0</v>
      </c>
      <c r="BC204" s="45">
        <f t="shared" si="287"/>
        <v>0</v>
      </c>
      <c r="BD204" s="45">
        <f t="shared" si="288"/>
        <v>0</v>
      </c>
      <c r="BE204" s="45">
        <f t="shared" si="289"/>
        <v>0</v>
      </c>
      <c r="BF204" s="45">
        <f t="shared" si="290"/>
        <v>0</v>
      </c>
      <c r="BG204" s="45">
        <f t="shared" si="291"/>
        <v>0</v>
      </c>
      <c r="BH204" s="45">
        <f t="shared" si="292"/>
        <v>0</v>
      </c>
      <c r="BI204" s="45">
        <f t="shared" si="293"/>
        <v>0</v>
      </c>
      <c r="BJ204" s="45">
        <f t="shared" si="294"/>
        <v>0</v>
      </c>
      <c r="BK204" s="45"/>
      <c r="CN204" s="274">
        <f t="shared" si="324"/>
        <v>0</v>
      </c>
      <c r="CO204" s="274">
        <v>203</v>
      </c>
      <c r="CP204" s="269">
        <f t="shared" si="325"/>
        <v>1</v>
      </c>
      <c r="CQ204" s="269">
        <f>CP204+COUNTIF($CP$2:CP204,CP204)-1</f>
        <v>203</v>
      </c>
      <c r="CR204" s="271" t="str">
        <f t="shared" si="295"/>
        <v>Sudan the</v>
      </c>
      <c r="CS204" s="71">
        <f t="shared" si="326"/>
        <v>0</v>
      </c>
      <c r="CT204" s="45">
        <f t="shared" si="296"/>
        <v>0</v>
      </c>
      <c r="CU204" s="45">
        <f t="shared" si="297"/>
        <v>0</v>
      </c>
      <c r="CV204" s="45">
        <f t="shared" si="298"/>
        <v>0</v>
      </c>
      <c r="CW204" s="45">
        <f t="shared" si="299"/>
        <v>0</v>
      </c>
      <c r="CX204" s="45">
        <f t="shared" si="300"/>
        <v>0</v>
      </c>
      <c r="CY204" s="45">
        <f t="shared" si="301"/>
        <v>0</v>
      </c>
      <c r="CZ204" s="45">
        <f t="shared" si="302"/>
        <v>0</v>
      </c>
      <c r="DA204" s="45">
        <f t="shared" si="303"/>
        <v>0</v>
      </c>
      <c r="DB204" s="45">
        <f t="shared" si="304"/>
        <v>0</v>
      </c>
      <c r="DC204" s="45">
        <f t="shared" si="305"/>
        <v>0</v>
      </c>
      <c r="DD204" s="45">
        <f t="shared" si="306"/>
        <v>0</v>
      </c>
      <c r="DE204" s="45">
        <f t="shared" si="307"/>
        <v>0</v>
      </c>
      <c r="DF204" s="45">
        <f t="shared" si="308"/>
        <v>0</v>
      </c>
      <c r="DG204" s="45">
        <f t="shared" si="309"/>
        <v>0</v>
      </c>
      <c r="DH204" s="45">
        <f t="shared" si="310"/>
        <v>0</v>
      </c>
      <c r="DI204" s="45">
        <f t="shared" si="311"/>
        <v>0</v>
      </c>
      <c r="DJ204" s="45">
        <f t="shared" si="312"/>
        <v>0</v>
      </c>
      <c r="DK204" s="45">
        <f t="shared" si="313"/>
        <v>0</v>
      </c>
      <c r="DL204" s="45">
        <f t="shared" si="314"/>
        <v>0</v>
      </c>
      <c r="DM204" s="45">
        <f t="shared" si="315"/>
        <v>0</v>
      </c>
      <c r="DN204" s="45">
        <f t="shared" si="316"/>
        <v>0</v>
      </c>
      <c r="DO204" s="45">
        <f t="shared" si="317"/>
        <v>0</v>
      </c>
      <c r="DP204" s="45">
        <f t="shared" si="318"/>
        <v>0</v>
      </c>
      <c r="DQ204" s="45">
        <f t="shared" si="319"/>
        <v>0</v>
      </c>
    </row>
    <row r="205" spans="1:121">
      <c r="A205" s="269">
        <v>204</v>
      </c>
      <c r="B205" s="400">
        <f t="shared" si="320"/>
        <v>1</v>
      </c>
      <c r="C205" s="401">
        <f>B205+COUNTIF(B$2:$B205,B205)-1</f>
        <v>204</v>
      </c>
      <c r="D205" s="402" t="str">
        <f>Tables!AI205</f>
        <v>Suriname</v>
      </c>
      <c r="E205" s="403">
        <f t="shared" si="321"/>
        <v>0</v>
      </c>
      <c r="F205" s="47">
        <f>SUMIFS('Portfolio Allocation'!C$10:C$109,'Portfolio Allocation'!$A$10:$A$109,'Graph Tables'!$D205)</f>
        <v>0</v>
      </c>
      <c r="G205" s="47">
        <f>SUMIFS('Portfolio Allocation'!D$10:D$109,'Portfolio Allocation'!$A$10:$A$109,'Graph Tables'!$D205)</f>
        <v>0</v>
      </c>
      <c r="H205" s="47">
        <f>SUMIFS('Portfolio Allocation'!E$10:E$109,'Portfolio Allocation'!$A$10:$A$109,'Graph Tables'!$D205)</f>
        <v>0</v>
      </c>
      <c r="I205" s="47">
        <f>SUMIFS('Portfolio Allocation'!F$10:F$109,'Portfolio Allocation'!$A$10:$A$109,'Graph Tables'!$D205)</f>
        <v>0</v>
      </c>
      <c r="J205" s="47">
        <f>SUMIFS('Portfolio Allocation'!G$10:G$109,'Portfolio Allocation'!$A$10:$A$109,'Graph Tables'!$D205)</f>
        <v>0</v>
      </c>
      <c r="K205" s="47">
        <f>SUMIFS('Portfolio Allocation'!H$10:H$109,'Portfolio Allocation'!$A$10:$A$109,'Graph Tables'!$D205)</f>
        <v>0</v>
      </c>
      <c r="L205" s="47">
        <f>SUMIFS('Portfolio Allocation'!I$10:I$109,'Portfolio Allocation'!$A$10:$A$109,'Graph Tables'!$D205)</f>
        <v>0</v>
      </c>
      <c r="M205" s="47">
        <f>SUMIFS('Portfolio Allocation'!J$10:J$109,'Portfolio Allocation'!$A$10:$A$109,'Graph Tables'!$D205)</f>
        <v>0</v>
      </c>
      <c r="N205" s="47">
        <f>SUMIFS('Portfolio Allocation'!K$10:K$109,'Portfolio Allocation'!$A$10:$A$109,'Graph Tables'!$D205)</f>
        <v>0</v>
      </c>
      <c r="O205" s="47">
        <f>SUMIFS('Portfolio Allocation'!L$10:L$109,'Portfolio Allocation'!$A$10:$A$109,'Graph Tables'!$D205)</f>
        <v>0</v>
      </c>
      <c r="P205" s="47">
        <f>SUMIFS('Portfolio Allocation'!M$10:M$109,'Portfolio Allocation'!$A$10:$A$109,'Graph Tables'!$D205)</f>
        <v>0</v>
      </c>
      <c r="Q205" s="47">
        <f>SUMIFS('Portfolio Allocation'!N$10:N$109,'Portfolio Allocation'!$A$10:$A$109,'Graph Tables'!$D205)</f>
        <v>0</v>
      </c>
      <c r="R205" s="47">
        <f>SUMIFS('Portfolio Allocation'!O$10:O$109,'Portfolio Allocation'!$A$10:$A$109,'Graph Tables'!$D205)</f>
        <v>0</v>
      </c>
      <c r="S205" s="47">
        <f>SUMIFS('Portfolio Allocation'!P$10:P$109,'Portfolio Allocation'!$A$10:$A$109,'Graph Tables'!$D205)</f>
        <v>0</v>
      </c>
      <c r="T205" s="47">
        <f>SUMIFS('Portfolio Allocation'!Q$10:Q$109,'Portfolio Allocation'!$A$10:$A$109,'Graph Tables'!$D205)</f>
        <v>0</v>
      </c>
      <c r="U205" s="47">
        <f>SUMIFS('Portfolio Allocation'!R$10:R$109,'Portfolio Allocation'!$A$10:$A$109,'Graph Tables'!$D205)</f>
        <v>0</v>
      </c>
      <c r="V205" s="47">
        <f>SUMIFS('Portfolio Allocation'!S$10:S$109,'Portfolio Allocation'!$A$10:$A$109,'Graph Tables'!$D205)</f>
        <v>0</v>
      </c>
      <c r="W205" s="47">
        <f>SUMIFS('Portfolio Allocation'!T$10:T$109,'Portfolio Allocation'!$A$10:$A$109,'Graph Tables'!$D205)</f>
        <v>0</v>
      </c>
      <c r="X205" s="47">
        <f>SUMIFS('Portfolio Allocation'!U$10:U$109,'Portfolio Allocation'!$A$10:$A$109,'Graph Tables'!$D205)</f>
        <v>0</v>
      </c>
      <c r="Y205" s="47">
        <f>SUMIFS('Portfolio Allocation'!V$10:V$109,'Portfolio Allocation'!$A$10:$A$109,'Graph Tables'!$D205)</f>
        <v>0</v>
      </c>
      <c r="Z205" s="47">
        <f>SUMIFS('Portfolio Allocation'!W$10:W$109,'Portfolio Allocation'!$A$10:$A$109,'Graph Tables'!$D205)</f>
        <v>0</v>
      </c>
      <c r="AA205" s="47">
        <f>SUMIFS('Portfolio Allocation'!X$10:X$109,'Portfolio Allocation'!$A$10:$A$109,'Graph Tables'!$D205)</f>
        <v>0</v>
      </c>
      <c r="AB205" s="47">
        <f>SUMIFS('Portfolio Allocation'!Y$10:Y$109,'Portfolio Allocation'!$A$10:$A$109,'Graph Tables'!$D205)</f>
        <v>0</v>
      </c>
      <c r="AC205" s="47">
        <f>SUMIFS('Portfolio Allocation'!Z$10:Z$109,'Portfolio Allocation'!$A$10:$A$109,'Graph Tables'!$D205)</f>
        <v>0</v>
      </c>
      <c r="AD205" s="47"/>
      <c r="AH205" s="47"/>
      <c r="AI205" s="269">
        <f t="shared" si="322"/>
        <v>1</v>
      </c>
      <c r="AJ205" s="269">
        <f>AI205+COUNTIF(AI$2:$AI205,AI205)-1</f>
        <v>204</v>
      </c>
      <c r="AK205" s="271" t="str">
        <f t="shared" si="270"/>
        <v>Suriname</v>
      </c>
      <c r="AL205" s="71">
        <f t="shared" si="323"/>
        <v>0</v>
      </c>
      <c r="AM205" s="45">
        <f t="shared" si="271"/>
        <v>0</v>
      </c>
      <c r="AN205" s="45">
        <f t="shared" si="272"/>
        <v>0</v>
      </c>
      <c r="AO205" s="45">
        <f t="shared" si="273"/>
        <v>0</v>
      </c>
      <c r="AP205" s="45">
        <f t="shared" si="274"/>
        <v>0</v>
      </c>
      <c r="AQ205" s="45">
        <f t="shared" si="275"/>
        <v>0</v>
      </c>
      <c r="AR205" s="45">
        <f t="shared" si="276"/>
        <v>0</v>
      </c>
      <c r="AS205" s="45">
        <f t="shared" si="277"/>
        <v>0</v>
      </c>
      <c r="AT205" s="45">
        <f t="shared" si="278"/>
        <v>0</v>
      </c>
      <c r="AU205" s="45">
        <f t="shared" si="279"/>
        <v>0</v>
      </c>
      <c r="AV205" s="45">
        <f t="shared" si="280"/>
        <v>0</v>
      </c>
      <c r="AW205" s="45">
        <f t="shared" si="281"/>
        <v>0</v>
      </c>
      <c r="AX205" s="45">
        <f t="shared" si="282"/>
        <v>0</v>
      </c>
      <c r="AY205" s="45">
        <f t="shared" si="283"/>
        <v>0</v>
      </c>
      <c r="AZ205" s="45">
        <f t="shared" si="284"/>
        <v>0</v>
      </c>
      <c r="BA205" s="45">
        <f t="shared" si="285"/>
        <v>0</v>
      </c>
      <c r="BB205" s="45">
        <f t="shared" si="286"/>
        <v>0</v>
      </c>
      <c r="BC205" s="45">
        <f t="shared" si="287"/>
        <v>0</v>
      </c>
      <c r="BD205" s="45">
        <f t="shared" si="288"/>
        <v>0</v>
      </c>
      <c r="BE205" s="45">
        <f t="shared" si="289"/>
        <v>0</v>
      </c>
      <c r="BF205" s="45">
        <f t="shared" si="290"/>
        <v>0</v>
      </c>
      <c r="BG205" s="45">
        <f t="shared" si="291"/>
        <v>0</v>
      </c>
      <c r="BH205" s="45">
        <f t="shared" si="292"/>
        <v>0</v>
      </c>
      <c r="BI205" s="45">
        <f t="shared" si="293"/>
        <v>0</v>
      </c>
      <c r="BJ205" s="45">
        <f t="shared" si="294"/>
        <v>0</v>
      </c>
      <c r="BK205" s="45"/>
      <c r="CN205" s="274">
        <f t="shared" si="324"/>
        <v>0</v>
      </c>
      <c r="CO205" s="274">
        <v>204</v>
      </c>
      <c r="CP205" s="269">
        <f t="shared" si="325"/>
        <v>1</v>
      </c>
      <c r="CQ205" s="269">
        <f>CP205+COUNTIF($CP$2:CP205,CP205)-1</f>
        <v>204</v>
      </c>
      <c r="CR205" s="271" t="str">
        <f t="shared" si="295"/>
        <v>Suriname</v>
      </c>
      <c r="CS205" s="71">
        <f t="shared" si="326"/>
        <v>0</v>
      </c>
      <c r="CT205" s="45">
        <f t="shared" si="296"/>
        <v>0</v>
      </c>
      <c r="CU205" s="45">
        <f t="shared" si="297"/>
        <v>0</v>
      </c>
      <c r="CV205" s="45">
        <f t="shared" si="298"/>
        <v>0</v>
      </c>
      <c r="CW205" s="45">
        <f t="shared" si="299"/>
        <v>0</v>
      </c>
      <c r="CX205" s="45">
        <f t="shared" si="300"/>
        <v>0</v>
      </c>
      <c r="CY205" s="45">
        <f t="shared" si="301"/>
        <v>0</v>
      </c>
      <c r="CZ205" s="45">
        <f t="shared" si="302"/>
        <v>0</v>
      </c>
      <c r="DA205" s="45">
        <f t="shared" si="303"/>
        <v>0</v>
      </c>
      <c r="DB205" s="45">
        <f t="shared" si="304"/>
        <v>0</v>
      </c>
      <c r="DC205" s="45">
        <f t="shared" si="305"/>
        <v>0</v>
      </c>
      <c r="DD205" s="45">
        <f t="shared" si="306"/>
        <v>0</v>
      </c>
      <c r="DE205" s="45">
        <f t="shared" si="307"/>
        <v>0</v>
      </c>
      <c r="DF205" s="45">
        <f t="shared" si="308"/>
        <v>0</v>
      </c>
      <c r="DG205" s="45">
        <f t="shared" si="309"/>
        <v>0</v>
      </c>
      <c r="DH205" s="45">
        <f t="shared" si="310"/>
        <v>0</v>
      </c>
      <c r="DI205" s="45">
        <f t="shared" si="311"/>
        <v>0</v>
      </c>
      <c r="DJ205" s="45">
        <f t="shared" si="312"/>
        <v>0</v>
      </c>
      <c r="DK205" s="45">
        <f t="shared" si="313"/>
        <v>0</v>
      </c>
      <c r="DL205" s="45">
        <f t="shared" si="314"/>
        <v>0</v>
      </c>
      <c r="DM205" s="45">
        <f t="shared" si="315"/>
        <v>0</v>
      </c>
      <c r="DN205" s="45">
        <f t="shared" si="316"/>
        <v>0</v>
      </c>
      <c r="DO205" s="45">
        <f t="shared" si="317"/>
        <v>0</v>
      </c>
      <c r="DP205" s="45">
        <f t="shared" si="318"/>
        <v>0</v>
      </c>
      <c r="DQ205" s="45">
        <f t="shared" si="319"/>
        <v>0</v>
      </c>
    </row>
    <row r="206" spans="1:121">
      <c r="A206" s="269">
        <v>205</v>
      </c>
      <c r="B206" s="400">
        <f t="shared" si="320"/>
        <v>1</v>
      </c>
      <c r="C206" s="401">
        <f>B206+COUNTIF(B$2:$B206,B206)-1</f>
        <v>205</v>
      </c>
      <c r="D206" s="402" t="str">
        <f>Tables!AI206</f>
        <v>Svalbard &amp; Jan Mayen Islands</v>
      </c>
      <c r="E206" s="403">
        <f t="shared" si="321"/>
        <v>0</v>
      </c>
      <c r="F206" s="47">
        <f>SUMIFS('Portfolio Allocation'!C$10:C$109,'Portfolio Allocation'!$A$10:$A$109,'Graph Tables'!$D206)</f>
        <v>0</v>
      </c>
      <c r="G206" s="47">
        <f>SUMIFS('Portfolio Allocation'!D$10:D$109,'Portfolio Allocation'!$A$10:$A$109,'Graph Tables'!$D206)</f>
        <v>0</v>
      </c>
      <c r="H206" s="47">
        <f>SUMIFS('Portfolio Allocation'!E$10:E$109,'Portfolio Allocation'!$A$10:$A$109,'Graph Tables'!$D206)</f>
        <v>0</v>
      </c>
      <c r="I206" s="47">
        <f>SUMIFS('Portfolio Allocation'!F$10:F$109,'Portfolio Allocation'!$A$10:$A$109,'Graph Tables'!$D206)</f>
        <v>0</v>
      </c>
      <c r="J206" s="47">
        <f>SUMIFS('Portfolio Allocation'!G$10:G$109,'Portfolio Allocation'!$A$10:$A$109,'Graph Tables'!$D206)</f>
        <v>0</v>
      </c>
      <c r="K206" s="47">
        <f>SUMIFS('Portfolio Allocation'!H$10:H$109,'Portfolio Allocation'!$A$10:$A$109,'Graph Tables'!$D206)</f>
        <v>0</v>
      </c>
      <c r="L206" s="47">
        <f>SUMIFS('Portfolio Allocation'!I$10:I$109,'Portfolio Allocation'!$A$10:$A$109,'Graph Tables'!$D206)</f>
        <v>0</v>
      </c>
      <c r="M206" s="47">
        <f>SUMIFS('Portfolio Allocation'!J$10:J$109,'Portfolio Allocation'!$A$10:$A$109,'Graph Tables'!$D206)</f>
        <v>0</v>
      </c>
      <c r="N206" s="47">
        <f>SUMIFS('Portfolio Allocation'!K$10:K$109,'Portfolio Allocation'!$A$10:$A$109,'Graph Tables'!$D206)</f>
        <v>0</v>
      </c>
      <c r="O206" s="47">
        <f>SUMIFS('Portfolio Allocation'!L$10:L$109,'Portfolio Allocation'!$A$10:$A$109,'Graph Tables'!$D206)</f>
        <v>0</v>
      </c>
      <c r="P206" s="47">
        <f>SUMIFS('Portfolio Allocation'!M$10:M$109,'Portfolio Allocation'!$A$10:$A$109,'Graph Tables'!$D206)</f>
        <v>0</v>
      </c>
      <c r="Q206" s="47">
        <f>SUMIFS('Portfolio Allocation'!N$10:N$109,'Portfolio Allocation'!$A$10:$A$109,'Graph Tables'!$D206)</f>
        <v>0</v>
      </c>
      <c r="R206" s="47">
        <f>SUMIFS('Portfolio Allocation'!O$10:O$109,'Portfolio Allocation'!$A$10:$A$109,'Graph Tables'!$D206)</f>
        <v>0</v>
      </c>
      <c r="S206" s="47">
        <f>SUMIFS('Portfolio Allocation'!P$10:P$109,'Portfolio Allocation'!$A$10:$A$109,'Graph Tables'!$D206)</f>
        <v>0</v>
      </c>
      <c r="T206" s="47">
        <f>SUMIFS('Portfolio Allocation'!Q$10:Q$109,'Portfolio Allocation'!$A$10:$A$109,'Graph Tables'!$D206)</f>
        <v>0</v>
      </c>
      <c r="U206" s="47">
        <f>SUMIFS('Portfolio Allocation'!R$10:R$109,'Portfolio Allocation'!$A$10:$A$109,'Graph Tables'!$D206)</f>
        <v>0</v>
      </c>
      <c r="V206" s="47">
        <f>SUMIFS('Portfolio Allocation'!S$10:S$109,'Portfolio Allocation'!$A$10:$A$109,'Graph Tables'!$D206)</f>
        <v>0</v>
      </c>
      <c r="W206" s="47">
        <f>SUMIFS('Portfolio Allocation'!T$10:T$109,'Portfolio Allocation'!$A$10:$A$109,'Graph Tables'!$D206)</f>
        <v>0</v>
      </c>
      <c r="X206" s="47">
        <f>SUMIFS('Portfolio Allocation'!U$10:U$109,'Portfolio Allocation'!$A$10:$A$109,'Graph Tables'!$D206)</f>
        <v>0</v>
      </c>
      <c r="Y206" s="47">
        <f>SUMIFS('Portfolio Allocation'!V$10:V$109,'Portfolio Allocation'!$A$10:$A$109,'Graph Tables'!$D206)</f>
        <v>0</v>
      </c>
      <c r="Z206" s="47">
        <f>SUMIFS('Portfolio Allocation'!W$10:W$109,'Portfolio Allocation'!$A$10:$A$109,'Graph Tables'!$D206)</f>
        <v>0</v>
      </c>
      <c r="AA206" s="47">
        <f>SUMIFS('Portfolio Allocation'!X$10:X$109,'Portfolio Allocation'!$A$10:$A$109,'Graph Tables'!$D206)</f>
        <v>0</v>
      </c>
      <c r="AB206" s="47">
        <f>SUMIFS('Portfolio Allocation'!Y$10:Y$109,'Portfolio Allocation'!$A$10:$A$109,'Graph Tables'!$D206)</f>
        <v>0</v>
      </c>
      <c r="AC206" s="47">
        <f>SUMIFS('Portfolio Allocation'!Z$10:Z$109,'Portfolio Allocation'!$A$10:$A$109,'Graph Tables'!$D206)</f>
        <v>0</v>
      </c>
      <c r="AD206" s="47"/>
      <c r="AH206" s="47"/>
      <c r="AI206" s="269">
        <f t="shared" si="322"/>
        <v>1</v>
      </c>
      <c r="AJ206" s="269">
        <f>AI206+COUNTIF(AI$2:$AI206,AI206)-1</f>
        <v>205</v>
      </c>
      <c r="AK206" s="271" t="str">
        <f t="shared" si="270"/>
        <v>Svalbard &amp; Jan Mayen Islands</v>
      </c>
      <c r="AL206" s="71">
        <f t="shared" si="323"/>
        <v>0</v>
      </c>
      <c r="AM206" s="45">
        <f t="shared" si="271"/>
        <v>0</v>
      </c>
      <c r="AN206" s="45">
        <f t="shared" si="272"/>
        <v>0</v>
      </c>
      <c r="AO206" s="45">
        <f t="shared" si="273"/>
        <v>0</v>
      </c>
      <c r="AP206" s="45">
        <f t="shared" si="274"/>
        <v>0</v>
      </c>
      <c r="AQ206" s="45">
        <f t="shared" si="275"/>
        <v>0</v>
      </c>
      <c r="AR206" s="45">
        <f t="shared" si="276"/>
        <v>0</v>
      </c>
      <c r="AS206" s="45">
        <f t="shared" si="277"/>
        <v>0</v>
      </c>
      <c r="AT206" s="45">
        <f t="shared" si="278"/>
        <v>0</v>
      </c>
      <c r="AU206" s="45">
        <f t="shared" si="279"/>
        <v>0</v>
      </c>
      <c r="AV206" s="45">
        <f t="shared" si="280"/>
        <v>0</v>
      </c>
      <c r="AW206" s="45">
        <f t="shared" si="281"/>
        <v>0</v>
      </c>
      <c r="AX206" s="45">
        <f t="shared" si="282"/>
        <v>0</v>
      </c>
      <c r="AY206" s="45">
        <f t="shared" si="283"/>
        <v>0</v>
      </c>
      <c r="AZ206" s="45">
        <f t="shared" si="284"/>
        <v>0</v>
      </c>
      <c r="BA206" s="45">
        <f t="shared" si="285"/>
        <v>0</v>
      </c>
      <c r="BB206" s="45">
        <f t="shared" si="286"/>
        <v>0</v>
      </c>
      <c r="BC206" s="45">
        <f t="shared" si="287"/>
        <v>0</v>
      </c>
      <c r="BD206" s="45">
        <f t="shared" si="288"/>
        <v>0</v>
      </c>
      <c r="BE206" s="45">
        <f t="shared" si="289"/>
        <v>0</v>
      </c>
      <c r="BF206" s="45">
        <f t="shared" si="290"/>
        <v>0</v>
      </c>
      <c r="BG206" s="45">
        <f t="shared" si="291"/>
        <v>0</v>
      </c>
      <c r="BH206" s="45">
        <f t="shared" si="292"/>
        <v>0</v>
      </c>
      <c r="BI206" s="45">
        <f t="shared" si="293"/>
        <v>0</v>
      </c>
      <c r="BJ206" s="45">
        <f t="shared" si="294"/>
        <v>0</v>
      </c>
      <c r="BK206" s="45"/>
      <c r="CN206" s="274">
        <f t="shared" si="324"/>
        <v>0</v>
      </c>
      <c r="CO206" s="274">
        <v>205</v>
      </c>
      <c r="CP206" s="269">
        <f t="shared" si="325"/>
        <v>1</v>
      </c>
      <c r="CQ206" s="269">
        <f>CP206+COUNTIF($CP$2:CP206,CP206)-1</f>
        <v>205</v>
      </c>
      <c r="CR206" s="271" t="str">
        <f t="shared" si="295"/>
        <v>Svalbard &amp; Jan Mayen Islands</v>
      </c>
      <c r="CS206" s="71">
        <f t="shared" si="326"/>
        <v>0</v>
      </c>
      <c r="CT206" s="45">
        <f t="shared" si="296"/>
        <v>0</v>
      </c>
      <c r="CU206" s="45">
        <f t="shared" si="297"/>
        <v>0</v>
      </c>
      <c r="CV206" s="45">
        <f t="shared" si="298"/>
        <v>0</v>
      </c>
      <c r="CW206" s="45">
        <f t="shared" si="299"/>
        <v>0</v>
      </c>
      <c r="CX206" s="45">
        <f t="shared" si="300"/>
        <v>0</v>
      </c>
      <c r="CY206" s="45">
        <f t="shared" si="301"/>
        <v>0</v>
      </c>
      <c r="CZ206" s="45">
        <f t="shared" si="302"/>
        <v>0</v>
      </c>
      <c r="DA206" s="45">
        <f t="shared" si="303"/>
        <v>0</v>
      </c>
      <c r="DB206" s="45">
        <f t="shared" si="304"/>
        <v>0</v>
      </c>
      <c r="DC206" s="45">
        <f t="shared" si="305"/>
        <v>0</v>
      </c>
      <c r="DD206" s="45">
        <f t="shared" si="306"/>
        <v>0</v>
      </c>
      <c r="DE206" s="45">
        <f t="shared" si="307"/>
        <v>0</v>
      </c>
      <c r="DF206" s="45">
        <f t="shared" si="308"/>
        <v>0</v>
      </c>
      <c r="DG206" s="45">
        <f t="shared" si="309"/>
        <v>0</v>
      </c>
      <c r="DH206" s="45">
        <f t="shared" si="310"/>
        <v>0</v>
      </c>
      <c r="DI206" s="45">
        <f t="shared" si="311"/>
        <v>0</v>
      </c>
      <c r="DJ206" s="45">
        <f t="shared" si="312"/>
        <v>0</v>
      </c>
      <c r="DK206" s="45">
        <f t="shared" si="313"/>
        <v>0</v>
      </c>
      <c r="DL206" s="45">
        <f t="shared" si="314"/>
        <v>0</v>
      </c>
      <c r="DM206" s="45">
        <f t="shared" si="315"/>
        <v>0</v>
      </c>
      <c r="DN206" s="45">
        <f t="shared" si="316"/>
        <v>0</v>
      </c>
      <c r="DO206" s="45">
        <f t="shared" si="317"/>
        <v>0</v>
      </c>
      <c r="DP206" s="45">
        <f t="shared" si="318"/>
        <v>0</v>
      </c>
      <c r="DQ206" s="45">
        <f t="shared" si="319"/>
        <v>0</v>
      </c>
    </row>
    <row r="207" spans="1:121">
      <c r="A207" s="269">
        <v>206</v>
      </c>
      <c r="B207" s="400">
        <f t="shared" si="320"/>
        <v>1</v>
      </c>
      <c r="C207" s="401">
        <f>B207+COUNTIF(B$2:$B207,B207)-1</f>
        <v>206</v>
      </c>
      <c r="D207" s="402" t="str">
        <f>Tables!AI207</f>
        <v>Swaziland</v>
      </c>
      <c r="E207" s="403">
        <f t="shared" si="321"/>
        <v>0</v>
      </c>
      <c r="F207" s="47">
        <f>SUMIFS('Portfolio Allocation'!C$10:C$109,'Portfolio Allocation'!$A$10:$A$109,'Graph Tables'!$D207)</f>
        <v>0</v>
      </c>
      <c r="G207" s="47">
        <f>SUMIFS('Portfolio Allocation'!D$10:D$109,'Portfolio Allocation'!$A$10:$A$109,'Graph Tables'!$D207)</f>
        <v>0</v>
      </c>
      <c r="H207" s="47">
        <f>SUMIFS('Portfolio Allocation'!E$10:E$109,'Portfolio Allocation'!$A$10:$A$109,'Graph Tables'!$D207)</f>
        <v>0</v>
      </c>
      <c r="I207" s="47">
        <f>SUMIFS('Portfolio Allocation'!F$10:F$109,'Portfolio Allocation'!$A$10:$A$109,'Graph Tables'!$D207)</f>
        <v>0</v>
      </c>
      <c r="J207" s="47">
        <f>SUMIFS('Portfolio Allocation'!G$10:G$109,'Portfolio Allocation'!$A$10:$A$109,'Graph Tables'!$D207)</f>
        <v>0</v>
      </c>
      <c r="K207" s="47">
        <f>SUMIFS('Portfolio Allocation'!H$10:H$109,'Portfolio Allocation'!$A$10:$A$109,'Graph Tables'!$D207)</f>
        <v>0</v>
      </c>
      <c r="L207" s="47">
        <f>SUMIFS('Portfolio Allocation'!I$10:I$109,'Portfolio Allocation'!$A$10:$A$109,'Graph Tables'!$D207)</f>
        <v>0</v>
      </c>
      <c r="M207" s="47">
        <f>SUMIFS('Portfolio Allocation'!J$10:J$109,'Portfolio Allocation'!$A$10:$A$109,'Graph Tables'!$D207)</f>
        <v>0</v>
      </c>
      <c r="N207" s="47">
        <f>SUMIFS('Portfolio Allocation'!K$10:K$109,'Portfolio Allocation'!$A$10:$A$109,'Graph Tables'!$D207)</f>
        <v>0</v>
      </c>
      <c r="O207" s="47">
        <f>SUMIFS('Portfolio Allocation'!L$10:L$109,'Portfolio Allocation'!$A$10:$A$109,'Graph Tables'!$D207)</f>
        <v>0</v>
      </c>
      <c r="P207" s="47">
        <f>SUMIFS('Portfolio Allocation'!M$10:M$109,'Portfolio Allocation'!$A$10:$A$109,'Graph Tables'!$D207)</f>
        <v>0</v>
      </c>
      <c r="Q207" s="47">
        <f>SUMIFS('Portfolio Allocation'!N$10:N$109,'Portfolio Allocation'!$A$10:$A$109,'Graph Tables'!$D207)</f>
        <v>0</v>
      </c>
      <c r="R207" s="47">
        <f>SUMIFS('Portfolio Allocation'!O$10:O$109,'Portfolio Allocation'!$A$10:$A$109,'Graph Tables'!$D207)</f>
        <v>0</v>
      </c>
      <c r="S207" s="47">
        <f>SUMIFS('Portfolio Allocation'!P$10:P$109,'Portfolio Allocation'!$A$10:$A$109,'Graph Tables'!$D207)</f>
        <v>0</v>
      </c>
      <c r="T207" s="47">
        <f>SUMIFS('Portfolio Allocation'!Q$10:Q$109,'Portfolio Allocation'!$A$10:$A$109,'Graph Tables'!$D207)</f>
        <v>0</v>
      </c>
      <c r="U207" s="47">
        <f>SUMIFS('Portfolio Allocation'!R$10:R$109,'Portfolio Allocation'!$A$10:$A$109,'Graph Tables'!$D207)</f>
        <v>0</v>
      </c>
      <c r="V207" s="47">
        <f>SUMIFS('Portfolio Allocation'!S$10:S$109,'Portfolio Allocation'!$A$10:$A$109,'Graph Tables'!$D207)</f>
        <v>0</v>
      </c>
      <c r="W207" s="47">
        <f>SUMIFS('Portfolio Allocation'!T$10:T$109,'Portfolio Allocation'!$A$10:$A$109,'Graph Tables'!$D207)</f>
        <v>0</v>
      </c>
      <c r="X207" s="47">
        <f>SUMIFS('Portfolio Allocation'!U$10:U$109,'Portfolio Allocation'!$A$10:$A$109,'Graph Tables'!$D207)</f>
        <v>0</v>
      </c>
      <c r="Y207" s="47">
        <f>SUMIFS('Portfolio Allocation'!V$10:V$109,'Portfolio Allocation'!$A$10:$A$109,'Graph Tables'!$D207)</f>
        <v>0</v>
      </c>
      <c r="Z207" s="47">
        <f>SUMIFS('Portfolio Allocation'!W$10:W$109,'Portfolio Allocation'!$A$10:$A$109,'Graph Tables'!$D207)</f>
        <v>0</v>
      </c>
      <c r="AA207" s="47">
        <f>SUMIFS('Portfolio Allocation'!X$10:X$109,'Portfolio Allocation'!$A$10:$A$109,'Graph Tables'!$D207)</f>
        <v>0</v>
      </c>
      <c r="AB207" s="47">
        <f>SUMIFS('Portfolio Allocation'!Y$10:Y$109,'Portfolio Allocation'!$A$10:$A$109,'Graph Tables'!$D207)</f>
        <v>0</v>
      </c>
      <c r="AC207" s="47">
        <f>SUMIFS('Portfolio Allocation'!Z$10:Z$109,'Portfolio Allocation'!$A$10:$A$109,'Graph Tables'!$D207)</f>
        <v>0</v>
      </c>
      <c r="AD207" s="47"/>
      <c r="AH207" s="47"/>
      <c r="AI207" s="269">
        <f t="shared" si="322"/>
        <v>1</v>
      </c>
      <c r="AJ207" s="269">
        <f>AI207+COUNTIF(AI$2:$AI207,AI207)-1</f>
        <v>206</v>
      </c>
      <c r="AK207" s="271" t="str">
        <f t="shared" si="270"/>
        <v>Swaziland</v>
      </c>
      <c r="AL207" s="71">
        <f t="shared" si="323"/>
        <v>0</v>
      </c>
      <c r="AM207" s="45">
        <f t="shared" si="271"/>
        <v>0</v>
      </c>
      <c r="AN207" s="45">
        <f t="shared" si="272"/>
        <v>0</v>
      </c>
      <c r="AO207" s="45">
        <f t="shared" si="273"/>
        <v>0</v>
      </c>
      <c r="AP207" s="45">
        <f t="shared" si="274"/>
        <v>0</v>
      </c>
      <c r="AQ207" s="45">
        <f t="shared" si="275"/>
        <v>0</v>
      </c>
      <c r="AR207" s="45">
        <f t="shared" si="276"/>
        <v>0</v>
      </c>
      <c r="AS207" s="45">
        <f t="shared" si="277"/>
        <v>0</v>
      </c>
      <c r="AT207" s="45">
        <f t="shared" si="278"/>
        <v>0</v>
      </c>
      <c r="AU207" s="45">
        <f t="shared" si="279"/>
        <v>0</v>
      </c>
      <c r="AV207" s="45">
        <f t="shared" si="280"/>
        <v>0</v>
      </c>
      <c r="AW207" s="45">
        <f t="shared" si="281"/>
        <v>0</v>
      </c>
      <c r="AX207" s="45">
        <f t="shared" si="282"/>
        <v>0</v>
      </c>
      <c r="AY207" s="45">
        <f t="shared" si="283"/>
        <v>0</v>
      </c>
      <c r="AZ207" s="45">
        <f t="shared" si="284"/>
        <v>0</v>
      </c>
      <c r="BA207" s="45">
        <f t="shared" si="285"/>
        <v>0</v>
      </c>
      <c r="BB207" s="45">
        <f t="shared" si="286"/>
        <v>0</v>
      </c>
      <c r="BC207" s="45">
        <f t="shared" si="287"/>
        <v>0</v>
      </c>
      <c r="BD207" s="45">
        <f t="shared" si="288"/>
        <v>0</v>
      </c>
      <c r="BE207" s="45">
        <f t="shared" si="289"/>
        <v>0</v>
      </c>
      <c r="BF207" s="45">
        <f t="shared" si="290"/>
        <v>0</v>
      </c>
      <c r="BG207" s="45">
        <f t="shared" si="291"/>
        <v>0</v>
      </c>
      <c r="BH207" s="45">
        <f t="shared" si="292"/>
        <v>0</v>
      </c>
      <c r="BI207" s="45">
        <f t="shared" si="293"/>
        <v>0</v>
      </c>
      <c r="BJ207" s="45">
        <f t="shared" si="294"/>
        <v>0</v>
      </c>
      <c r="BK207" s="45"/>
      <c r="CN207" s="274">
        <f t="shared" si="324"/>
        <v>0</v>
      </c>
      <c r="CO207" s="274">
        <v>206</v>
      </c>
      <c r="CP207" s="269">
        <f t="shared" si="325"/>
        <v>1</v>
      </c>
      <c r="CQ207" s="269">
        <f>CP207+COUNTIF($CP$2:CP207,CP207)-1</f>
        <v>206</v>
      </c>
      <c r="CR207" s="271" t="str">
        <f t="shared" si="295"/>
        <v>Swaziland</v>
      </c>
      <c r="CS207" s="71">
        <f t="shared" si="326"/>
        <v>0</v>
      </c>
      <c r="CT207" s="45">
        <f t="shared" si="296"/>
        <v>0</v>
      </c>
      <c r="CU207" s="45">
        <f t="shared" si="297"/>
        <v>0</v>
      </c>
      <c r="CV207" s="45">
        <f t="shared" si="298"/>
        <v>0</v>
      </c>
      <c r="CW207" s="45">
        <f t="shared" si="299"/>
        <v>0</v>
      </c>
      <c r="CX207" s="45">
        <f t="shared" si="300"/>
        <v>0</v>
      </c>
      <c r="CY207" s="45">
        <f t="shared" si="301"/>
        <v>0</v>
      </c>
      <c r="CZ207" s="45">
        <f t="shared" si="302"/>
        <v>0</v>
      </c>
      <c r="DA207" s="45">
        <f t="shared" si="303"/>
        <v>0</v>
      </c>
      <c r="DB207" s="45">
        <f t="shared" si="304"/>
        <v>0</v>
      </c>
      <c r="DC207" s="45">
        <f t="shared" si="305"/>
        <v>0</v>
      </c>
      <c r="DD207" s="45">
        <f t="shared" si="306"/>
        <v>0</v>
      </c>
      <c r="DE207" s="45">
        <f t="shared" si="307"/>
        <v>0</v>
      </c>
      <c r="DF207" s="45">
        <f t="shared" si="308"/>
        <v>0</v>
      </c>
      <c r="DG207" s="45">
        <f t="shared" si="309"/>
        <v>0</v>
      </c>
      <c r="DH207" s="45">
        <f t="shared" si="310"/>
        <v>0</v>
      </c>
      <c r="DI207" s="45">
        <f t="shared" si="311"/>
        <v>0</v>
      </c>
      <c r="DJ207" s="45">
        <f t="shared" si="312"/>
        <v>0</v>
      </c>
      <c r="DK207" s="45">
        <f t="shared" si="313"/>
        <v>0</v>
      </c>
      <c r="DL207" s="45">
        <f t="shared" si="314"/>
        <v>0</v>
      </c>
      <c r="DM207" s="45">
        <f t="shared" si="315"/>
        <v>0</v>
      </c>
      <c r="DN207" s="45">
        <f t="shared" si="316"/>
        <v>0</v>
      </c>
      <c r="DO207" s="45">
        <f t="shared" si="317"/>
        <v>0</v>
      </c>
      <c r="DP207" s="45">
        <f t="shared" si="318"/>
        <v>0</v>
      </c>
      <c r="DQ207" s="45">
        <f t="shared" si="319"/>
        <v>0</v>
      </c>
    </row>
    <row r="208" spans="1:121">
      <c r="A208" s="269">
        <v>207</v>
      </c>
      <c r="B208" s="400">
        <f t="shared" si="320"/>
        <v>1</v>
      </c>
      <c r="C208" s="401">
        <f>B208+COUNTIF(B$2:$B208,B208)-1</f>
        <v>207</v>
      </c>
      <c r="D208" s="402" t="str">
        <f>Tables!AI208</f>
        <v>Sweden</v>
      </c>
      <c r="E208" s="403">
        <f t="shared" si="321"/>
        <v>0</v>
      </c>
      <c r="F208" s="47">
        <f>SUMIFS('Portfolio Allocation'!C$10:C$109,'Portfolio Allocation'!$A$10:$A$109,'Graph Tables'!$D208)</f>
        <v>0</v>
      </c>
      <c r="G208" s="47">
        <f>SUMIFS('Portfolio Allocation'!D$10:D$109,'Portfolio Allocation'!$A$10:$A$109,'Graph Tables'!$D208)</f>
        <v>0</v>
      </c>
      <c r="H208" s="47">
        <f>SUMIFS('Portfolio Allocation'!E$10:E$109,'Portfolio Allocation'!$A$10:$A$109,'Graph Tables'!$D208)</f>
        <v>0</v>
      </c>
      <c r="I208" s="47">
        <f>SUMIFS('Portfolio Allocation'!F$10:F$109,'Portfolio Allocation'!$A$10:$A$109,'Graph Tables'!$D208)</f>
        <v>0</v>
      </c>
      <c r="J208" s="47">
        <f>SUMIFS('Portfolio Allocation'!G$10:G$109,'Portfolio Allocation'!$A$10:$A$109,'Graph Tables'!$D208)</f>
        <v>0</v>
      </c>
      <c r="K208" s="47">
        <f>SUMIFS('Portfolio Allocation'!H$10:H$109,'Portfolio Allocation'!$A$10:$A$109,'Graph Tables'!$D208)</f>
        <v>0</v>
      </c>
      <c r="L208" s="47">
        <f>SUMIFS('Portfolio Allocation'!I$10:I$109,'Portfolio Allocation'!$A$10:$A$109,'Graph Tables'!$D208)</f>
        <v>0</v>
      </c>
      <c r="M208" s="47">
        <f>SUMIFS('Portfolio Allocation'!J$10:J$109,'Portfolio Allocation'!$A$10:$A$109,'Graph Tables'!$D208)</f>
        <v>0</v>
      </c>
      <c r="N208" s="47">
        <f>SUMIFS('Portfolio Allocation'!K$10:K$109,'Portfolio Allocation'!$A$10:$A$109,'Graph Tables'!$D208)</f>
        <v>0</v>
      </c>
      <c r="O208" s="47">
        <f>SUMIFS('Portfolio Allocation'!L$10:L$109,'Portfolio Allocation'!$A$10:$A$109,'Graph Tables'!$D208)</f>
        <v>0</v>
      </c>
      <c r="P208" s="47">
        <f>SUMIFS('Portfolio Allocation'!M$10:M$109,'Portfolio Allocation'!$A$10:$A$109,'Graph Tables'!$D208)</f>
        <v>0</v>
      </c>
      <c r="Q208" s="47">
        <f>SUMIFS('Portfolio Allocation'!N$10:N$109,'Portfolio Allocation'!$A$10:$A$109,'Graph Tables'!$D208)</f>
        <v>0</v>
      </c>
      <c r="R208" s="47">
        <f>SUMIFS('Portfolio Allocation'!O$10:O$109,'Portfolio Allocation'!$A$10:$A$109,'Graph Tables'!$D208)</f>
        <v>0</v>
      </c>
      <c r="S208" s="47">
        <f>SUMIFS('Portfolio Allocation'!P$10:P$109,'Portfolio Allocation'!$A$10:$A$109,'Graph Tables'!$D208)</f>
        <v>0</v>
      </c>
      <c r="T208" s="47">
        <f>SUMIFS('Portfolio Allocation'!Q$10:Q$109,'Portfolio Allocation'!$A$10:$A$109,'Graph Tables'!$D208)</f>
        <v>0</v>
      </c>
      <c r="U208" s="47">
        <f>SUMIFS('Portfolio Allocation'!R$10:R$109,'Portfolio Allocation'!$A$10:$A$109,'Graph Tables'!$D208)</f>
        <v>0</v>
      </c>
      <c r="V208" s="47">
        <f>SUMIFS('Portfolio Allocation'!S$10:S$109,'Portfolio Allocation'!$A$10:$A$109,'Graph Tables'!$D208)</f>
        <v>0</v>
      </c>
      <c r="W208" s="47">
        <f>SUMIFS('Portfolio Allocation'!T$10:T$109,'Portfolio Allocation'!$A$10:$A$109,'Graph Tables'!$D208)</f>
        <v>0</v>
      </c>
      <c r="X208" s="47">
        <f>SUMIFS('Portfolio Allocation'!U$10:U$109,'Portfolio Allocation'!$A$10:$A$109,'Graph Tables'!$D208)</f>
        <v>0</v>
      </c>
      <c r="Y208" s="47">
        <f>SUMIFS('Portfolio Allocation'!V$10:V$109,'Portfolio Allocation'!$A$10:$A$109,'Graph Tables'!$D208)</f>
        <v>0</v>
      </c>
      <c r="Z208" s="47">
        <f>SUMIFS('Portfolio Allocation'!W$10:W$109,'Portfolio Allocation'!$A$10:$A$109,'Graph Tables'!$D208)</f>
        <v>0</v>
      </c>
      <c r="AA208" s="47">
        <f>SUMIFS('Portfolio Allocation'!X$10:X$109,'Portfolio Allocation'!$A$10:$A$109,'Graph Tables'!$D208)</f>
        <v>0</v>
      </c>
      <c r="AB208" s="47">
        <f>SUMIFS('Portfolio Allocation'!Y$10:Y$109,'Portfolio Allocation'!$A$10:$A$109,'Graph Tables'!$D208)</f>
        <v>0</v>
      </c>
      <c r="AC208" s="47">
        <f>SUMIFS('Portfolio Allocation'!Z$10:Z$109,'Portfolio Allocation'!$A$10:$A$109,'Graph Tables'!$D208)</f>
        <v>0</v>
      </c>
      <c r="AD208" s="47"/>
      <c r="AH208" s="47"/>
      <c r="AI208" s="269">
        <f t="shared" si="322"/>
        <v>1</v>
      </c>
      <c r="AJ208" s="269">
        <f>AI208+COUNTIF(AI$2:$AI208,AI208)-1</f>
        <v>207</v>
      </c>
      <c r="AK208" s="271" t="str">
        <f t="shared" si="270"/>
        <v>Sweden</v>
      </c>
      <c r="AL208" s="71">
        <f t="shared" si="323"/>
        <v>0</v>
      </c>
      <c r="AM208" s="45">
        <f t="shared" si="271"/>
        <v>0</v>
      </c>
      <c r="AN208" s="45">
        <f t="shared" si="272"/>
        <v>0</v>
      </c>
      <c r="AO208" s="45">
        <f t="shared" si="273"/>
        <v>0</v>
      </c>
      <c r="AP208" s="45">
        <f t="shared" si="274"/>
        <v>0</v>
      </c>
      <c r="AQ208" s="45">
        <f t="shared" si="275"/>
        <v>0</v>
      </c>
      <c r="AR208" s="45">
        <f t="shared" si="276"/>
        <v>0</v>
      </c>
      <c r="AS208" s="45">
        <f t="shared" si="277"/>
        <v>0</v>
      </c>
      <c r="AT208" s="45">
        <f t="shared" si="278"/>
        <v>0</v>
      </c>
      <c r="AU208" s="45">
        <f t="shared" si="279"/>
        <v>0</v>
      </c>
      <c r="AV208" s="45">
        <f t="shared" si="280"/>
        <v>0</v>
      </c>
      <c r="AW208" s="45">
        <f t="shared" si="281"/>
        <v>0</v>
      </c>
      <c r="AX208" s="45">
        <f t="shared" si="282"/>
        <v>0</v>
      </c>
      <c r="AY208" s="45">
        <f t="shared" si="283"/>
        <v>0</v>
      </c>
      <c r="AZ208" s="45">
        <f t="shared" si="284"/>
        <v>0</v>
      </c>
      <c r="BA208" s="45">
        <f t="shared" si="285"/>
        <v>0</v>
      </c>
      <c r="BB208" s="45">
        <f t="shared" si="286"/>
        <v>0</v>
      </c>
      <c r="BC208" s="45">
        <f t="shared" si="287"/>
        <v>0</v>
      </c>
      <c r="BD208" s="45">
        <f t="shared" si="288"/>
        <v>0</v>
      </c>
      <c r="BE208" s="45">
        <f t="shared" si="289"/>
        <v>0</v>
      </c>
      <c r="BF208" s="45">
        <f t="shared" si="290"/>
        <v>0</v>
      </c>
      <c r="BG208" s="45">
        <f t="shared" si="291"/>
        <v>0</v>
      </c>
      <c r="BH208" s="45">
        <f t="shared" si="292"/>
        <v>0</v>
      </c>
      <c r="BI208" s="45">
        <f t="shared" si="293"/>
        <v>0</v>
      </c>
      <c r="BJ208" s="45">
        <f t="shared" si="294"/>
        <v>0</v>
      </c>
      <c r="BK208" s="45"/>
      <c r="CN208" s="274">
        <f t="shared" si="324"/>
        <v>0</v>
      </c>
      <c r="CO208" s="274">
        <v>207</v>
      </c>
      <c r="CP208" s="269">
        <f t="shared" si="325"/>
        <v>1</v>
      </c>
      <c r="CQ208" s="269">
        <f>CP208+COUNTIF($CP$2:CP208,CP208)-1</f>
        <v>207</v>
      </c>
      <c r="CR208" s="271" t="str">
        <f t="shared" si="295"/>
        <v>Sweden</v>
      </c>
      <c r="CS208" s="71">
        <f t="shared" si="326"/>
        <v>0</v>
      </c>
      <c r="CT208" s="45">
        <f t="shared" si="296"/>
        <v>0</v>
      </c>
      <c r="CU208" s="45">
        <f t="shared" si="297"/>
        <v>0</v>
      </c>
      <c r="CV208" s="45">
        <f t="shared" si="298"/>
        <v>0</v>
      </c>
      <c r="CW208" s="45">
        <f t="shared" si="299"/>
        <v>0</v>
      </c>
      <c r="CX208" s="45">
        <f t="shared" si="300"/>
        <v>0</v>
      </c>
      <c r="CY208" s="45">
        <f t="shared" si="301"/>
        <v>0</v>
      </c>
      <c r="CZ208" s="45">
        <f t="shared" si="302"/>
        <v>0</v>
      </c>
      <c r="DA208" s="45">
        <f t="shared" si="303"/>
        <v>0</v>
      </c>
      <c r="DB208" s="45">
        <f t="shared" si="304"/>
        <v>0</v>
      </c>
      <c r="DC208" s="45">
        <f t="shared" si="305"/>
        <v>0</v>
      </c>
      <c r="DD208" s="45">
        <f t="shared" si="306"/>
        <v>0</v>
      </c>
      <c r="DE208" s="45">
        <f t="shared" si="307"/>
        <v>0</v>
      </c>
      <c r="DF208" s="45">
        <f t="shared" si="308"/>
        <v>0</v>
      </c>
      <c r="DG208" s="45">
        <f t="shared" si="309"/>
        <v>0</v>
      </c>
      <c r="DH208" s="45">
        <f t="shared" si="310"/>
        <v>0</v>
      </c>
      <c r="DI208" s="45">
        <f t="shared" si="311"/>
        <v>0</v>
      </c>
      <c r="DJ208" s="45">
        <f t="shared" si="312"/>
        <v>0</v>
      </c>
      <c r="DK208" s="45">
        <f t="shared" si="313"/>
        <v>0</v>
      </c>
      <c r="DL208" s="45">
        <f t="shared" si="314"/>
        <v>0</v>
      </c>
      <c r="DM208" s="45">
        <f t="shared" si="315"/>
        <v>0</v>
      </c>
      <c r="DN208" s="45">
        <f t="shared" si="316"/>
        <v>0</v>
      </c>
      <c r="DO208" s="45">
        <f t="shared" si="317"/>
        <v>0</v>
      </c>
      <c r="DP208" s="45">
        <f t="shared" si="318"/>
        <v>0</v>
      </c>
      <c r="DQ208" s="45">
        <f t="shared" si="319"/>
        <v>0</v>
      </c>
    </row>
    <row r="209" spans="1:121">
      <c r="A209" s="269">
        <v>208</v>
      </c>
      <c r="B209" s="400">
        <f t="shared" si="320"/>
        <v>1</v>
      </c>
      <c r="C209" s="401">
        <f>B209+COUNTIF(B$2:$B209,B209)-1</f>
        <v>208</v>
      </c>
      <c r="D209" s="402" t="str">
        <f>Tables!AI209</f>
        <v>Switzerland</v>
      </c>
      <c r="E209" s="403">
        <f t="shared" si="321"/>
        <v>0</v>
      </c>
      <c r="F209" s="47">
        <f>SUMIFS('Portfolio Allocation'!C$10:C$109,'Portfolio Allocation'!$A$10:$A$109,'Graph Tables'!$D209)</f>
        <v>0</v>
      </c>
      <c r="G209" s="47">
        <f>SUMIFS('Portfolio Allocation'!D$10:D$109,'Portfolio Allocation'!$A$10:$A$109,'Graph Tables'!$D209)</f>
        <v>0</v>
      </c>
      <c r="H209" s="47">
        <f>SUMIFS('Portfolio Allocation'!E$10:E$109,'Portfolio Allocation'!$A$10:$A$109,'Graph Tables'!$D209)</f>
        <v>0</v>
      </c>
      <c r="I209" s="47">
        <f>SUMIFS('Portfolio Allocation'!F$10:F$109,'Portfolio Allocation'!$A$10:$A$109,'Graph Tables'!$D209)</f>
        <v>0</v>
      </c>
      <c r="J209" s="47">
        <f>SUMIFS('Portfolio Allocation'!G$10:G$109,'Portfolio Allocation'!$A$10:$A$109,'Graph Tables'!$D209)</f>
        <v>0</v>
      </c>
      <c r="K209" s="47">
        <f>SUMIFS('Portfolio Allocation'!H$10:H$109,'Portfolio Allocation'!$A$10:$A$109,'Graph Tables'!$D209)</f>
        <v>0</v>
      </c>
      <c r="L209" s="47">
        <f>SUMIFS('Portfolio Allocation'!I$10:I$109,'Portfolio Allocation'!$A$10:$A$109,'Graph Tables'!$D209)</f>
        <v>0</v>
      </c>
      <c r="M209" s="47">
        <f>SUMIFS('Portfolio Allocation'!J$10:J$109,'Portfolio Allocation'!$A$10:$A$109,'Graph Tables'!$D209)</f>
        <v>0</v>
      </c>
      <c r="N209" s="47">
        <f>SUMIFS('Portfolio Allocation'!K$10:K$109,'Portfolio Allocation'!$A$10:$A$109,'Graph Tables'!$D209)</f>
        <v>0</v>
      </c>
      <c r="O209" s="47">
        <f>SUMIFS('Portfolio Allocation'!L$10:L$109,'Portfolio Allocation'!$A$10:$A$109,'Graph Tables'!$D209)</f>
        <v>0</v>
      </c>
      <c r="P209" s="47">
        <f>SUMIFS('Portfolio Allocation'!M$10:M$109,'Portfolio Allocation'!$A$10:$A$109,'Graph Tables'!$D209)</f>
        <v>0</v>
      </c>
      <c r="Q209" s="47">
        <f>SUMIFS('Portfolio Allocation'!N$10:N$109,'Portfolio Allocation'!$A$10:$A$109,'Graph Tables'!$D209)</f>
        <v>0</v>
      </c>
      <c r="R209" s="47">
        <f>SUMIFS('Portfolio Allocation'!O$10:O$109,'Portfolio Allocation'!$A$10:$A$109,'Graph Tables'!$D209)</f>
        <v>0</v>
      </c>
      <c r="S209" s="47">
        <f>SUMIFS('Portfolio Allocation'!P$10:P$109,'Portfolio Allocation'!$A$10:$A$109,'Graph Tables'!$D209)</f>
        <v>0</v>
      </c>
      <c r="T209" s="47">
        <f>SUMIFS('Portfolio Allocation'!Q$10:Q$109,'Portfolio Allocation'!$A$10:$A$109,'Graph Tables'!$D209)</f>
        <v>0</v>
      </c>
      <c r="U209" s="47">
        <f>SUMIFS('Portfolio Allocation'!R$10:R$109,'Portfolio Allocation'!$A$10:$A$109,'Graph Tables'!$D209)</f>
        <v>0</v>
      </c>
      <c r="V209" s="47">
        <f>SUMIFS('Portfolio Allocation'!S$10:S$109,'Portfolio Allocation'!$A$10:$A$109,'Graph Tables'!$D209)</f>
        <v>0</v>
      </c>
      <c r="W209" s="47">
        <f>SUMIFS('Portfolio Allocation'!T$10:T$109,'Portfolio Allocation'!$A$10:$A$109,'Graph Tables'!$D209)</f>
        <v>0</v>
      </c>
      <c r="X209" s="47">
        <f>SUMIFS('Portfolio Allocation'!U$10:U$109,'Portfolio Allocation'!$A$10:$A$109,'Graph Tables'!$D209)</f>
        <v>0</v>
      </c>
      <c r="Y209" s="47">
        <f>SUMIFS('Portfolio Allocation'!V$10:V$109,'Portfolio Allocation'!$A$10:$A$109,'Graph Tables'!$D209)</f>
        <v>0</v>
      </c>
      <c r="Z209" s="47">
        <f>SUMIFS('Portfolio Allocation'!W$10:W$109,'Portfolio Allocation'!$A$10:$A$109,'Graph Tables'!$D209)</f>
        <v>0</v>
      </c>
      <c r="AA209" s="47">
        <f>SUMIFS('Portfolio Allocation'!X$10:X$109,'Portfolio Allocation'!$A$10:$A$109,'Graph Tables'!$D209)</f>
        <v>0</v>
      </c>
      <c r="AB209" s="47">
        <f>SUMIFS('Portfolio Allocation'!Y$10:Y$109,'Portfolio Allocation'!$A$10:$A$109,'Graph Tables'!$D209)</f>
        <v>0</v>
      </c>
      <c r="AC209" s="47">
        <f>SUMIFS('Portfolio Allocation'!Z$10:Z$109,'Portfolio Allocation'!$A$10:$A$109,'Graph Tables'!$D209)</f>
        <v>0</v>
      </c>
      <c r="AD209" s="47"/>
      <c r="AH209" s="47"/>
      <c r="AI209" s="269">
        <f t="shared" si="322"/>
        <v>1</v>
      </c>
      <c r="AJ209" s="269">
        <f>AI209+COUNTIF(AI$2:$AI209,AI209)-1</f>
        <v>208</v>
      </c>
      <c r="AK209" s="271" t="str">
        <f t="shared" si="270"/>
        <v>Switzerland</v>
      </c>
      <c r="AL209" s="71">
        <f t="shared" si="323"/>
        <v>0</v>
      </c>
      <c r="AM209" s="45">
        <f t="shared" si="271"/>
        <v>0</v>
      </c>
      <c r="AN209" s="45">
        <f t="shared" si="272"/>
        <v>0</v>
      </c>
      <c r="AO209" s="45">
        <f t="shared" si="273"/>
        <v>0</v>
      </c>
      <c r="AP209" s="45">
        <f t="shared" si="274"/>
        <v>0</v>
      </c>
      <c r="AQ209" s="45">
        <f t="shared" si="275"/>
        <v>0</v>
      </c>
      <c r="AR209" s="45">
        <f t="shared" si="276"/>
        <v>0</v>
      </c>
      <c r="AS209" s="45">
        <f t="shared" si="277"/>
        <v>0</v>
      </c>
      <c r="AT209" s="45">
        <f t="shared" si="278"/>
        <v>0</v>
      </c>
      <c r="AU209" s="45">
        <f t="shared" si="279"/>
        <v>0</v>
      </c>
      <c r="AV209" s="45">
        <f t="shared" si="280"/>
        <v>0</v>
      </c>
      <c r="AW209" s="45">
        <f t="shared" si="281"/>
        <v>0</v>
      </c>
      <c r="AX209" s="45">
        <f t="shared" si="282"/>
        <v>0</v>
      </c>
      <c r="AY209" s="45">
        <f t="shared" si="283"/>
        <v>0</v>
      </c>
      <c r="AZ209" s="45">
        <f t="shared" si="284"/>
        <v>0</v>
      </c>
      <c r="BA209" s="45">
        <f t="shared" si="285"/>
        <v>0</v>
      </c>
      <c r="BB209" s="45">
        <f t="shared" si="286"/>
        <v>0</v>
      </c>
      <c r="BC209" s="45">
        <f t="shared" si="287"/>
        <v>0</v>
      </c>
      <c r="BD209" s="45">
        <f t="shared" si="288"/>
        <v>0</v>
      </c>
      <c r="BE209" s="45">
        <f t="shared" si="289"/>
        <v>0</v>
      </c>
      <c r="BF209" s="45">
        <f t="shared" si="290"/>
        <v>0</v>
      </c>
      <c r="BG209" s="45">
        <f t="shared" si="291"/>
        <v>0</v>
      </c>
      <c r="BH209" s="45">
        <f t="shared" si="292"/>
        <v>0</v>
      </c>
      <c r="BI209" s="45">
        <f t="shared" si="293"/>
        <v>0</v>
      </c>
      <c r="BJ209" s="45">
        <f t="shared" si="294"/>
        <v>0</v>
      </c>
      <c r="BK209" s="45"/>
      <c r="CN209" s="274">
        <f t="shared" si="324"/>
        <v>0</v>
      </c>
      <c r="CO209" s="274">
        <v>208</v>
      </c>
      <c r="CP209" s="269">
        <f t="shared" si="325"/>
        <v>1</v>
      </c>
      <c r="CQ209" s="269">
        <f>CP209+COUNTIF($CP$2:CP209,CP209)-1</f>
        <v>208</v>
      </c>
      <c r="CR209" s="271" t="str">
        <f t="shared" si="295"/>
        <v>Switzerland</v>
      </c>
      <c r="CS209" s="71">
        <f t="shared" si="326"/>
        <v>0</v>
      </c>
      <c r="CT209" s="45">
        <f t="shared" si="296"/>
        <v>0</v>
      </c>
      <c r="CU209" s="45">
        <f t="shared" si="297"/>
        <v>0</v>
      </c>
      <c r="CV209" s="45">
        <f t="shared" si="298"/>
        <v>0</v>
      </c>
      <c r="CW209" s="45">
        <f t="shared" si="299"/>
        <v>0</v>
      </c>
      <c r="CX209" s="45">
        <f t="shared" si="300"/>
        <v>0</v>
      </c>
      <c r="CY209" s="45">
        <f t="shared" si="301"/>
        <v>0</v>
      </c>
      <c r="CZ209" s="45">
        <f t="shared" si="302"/>
        <v>0</v>
      </c>
      <c r="DA209" s="45">
        <f t="shared" si="303"/>
        <v>0</v>
      </c>
      <c r="DB209" s="45">
        <f t="shared" si="304"/>
        <v>0</v>
      </c>
      <c r="DC209" s="45">
        <f t="shared" si="305"/>
        <v>0</v>
      </c>
      <c r="DD209" s="45">
        <f t="shared" si="306"/>
        <v>0</v>
      </c>
      <c r="DE209" s="45">
        <f t="shared" si="307"/>
        <v>0</v>
      </c>
      <c r="DF209" s="45">
        <f t="shared" si="308"/>
        <v>0</v>
      </c>
      <c r="DG209" s="45">
        <f t="shared" si="309"/>
        <v>0</v>
      </c>
      <c r="DH209" s="45">
        <f t="shared" si="310"/>
        <v>0</v>
      </c>
      <c r="DI209" s="45">
        <f t="shared" si="311"/>
        <v>0</v>
      </c>
      <c r="DJ209" s="45">
        <f t="shared" si="312"/>
        <v>0</v>
      </c>
      <c r="DK209" s="45">
        <f t="shared" si="313"/>
        <v>0</v>
      </c>
      <c r="DL209" s="45">
        <f t="shared" si="314"/>
        <v>0</v>
      </c>
      <c r="DM209" s="45">
        <f t="shared" si="315"/>
        <v>0</v>
      </c>
      <c r="DN209" s="45">
        <f t="shared" si="316"/>
        <v>0</v>
      </c>
      <c r="DO209" s="45">
        <f t="shared" si="317"/>
        <v>0</v>
      </c>
      <c r="DP209" s="45">
        <f t="shared" si="318"/>
        <v>0</v>
      </c>
      <c r="DQ209" s="45">
        <f t="shared" si="319"/>
        <v>0</v>
      </c>
    </row>
    <row r="210" spans="1:121">
      <c r="A210" s="269">
        <v>209</v>
      </c>
      <c r="B210" s="400">
        <f t="shared" si="320"/>
        <v>1</v>
      </c>
      <c r="C210" s="401">
        <f>B210+COUNTIF(B$2:$B210,B210)-1</f>
        <v>209</v>
      </c>
      <c r="D210" s="402" t="str">
        <f>Tables!AI210</f>
        <v>Syrian Arab Republic</v>
      </c>
      <c r="E210" s="403">
        <f t="shared" si="321"/>
        <v>0</v>
      </c>
      <c r="F210" s="47">
        <f>SUMIFS('Portfolio Allocation'!C$10:C$109,'Portfolio Allocation'!$A$10:$A$109,'Graph Tables'!$D210)</f>
        <v>0</v>
      </c>
      <c r="G210" s="47">
        <f>SUMIFS('Portfolio Allocation'!D$10:D$109,'Portfolio Allocation'!$A$10:$A$109,'Graph Tables'!$D210)</f>
        <v>0</v>
      </c>
      <c r="H210" s="47">
        <f>SUMIFS('Portfolio Allocation'!E$10:E$109,'Portfolio Allocation'!$A$10:$A$109,'Graph Tables'!$D210)</f>
        <v>0</v>
      </c>
      <c r="I210" s="47">
        <f>SUMIFS('Portfolio Allocation'!F$10:F$109,'Portfolio Allocation'!$A$10:$A$109,'Graph Tables'!$D210)</f>
        <v>0</v>
      </c>
      <c r="J210" s="47">
        <f>SUMIFS('Portfolio Allocation'!G$10:G$109,'Portfolio Allocation'!$A$10:$A$109,'Graph Tables'!$D210)</f>
        <v>0</v>
      </c>
      <c r="K210" s="47">
        <f>SUMIFS('Portfolio Allocation'!H$10:H$109,'Portfolio Allocation'!$A$10:$A$109,'Graph Tables'!$D210)</f>
        <v>0</v>
      </c>
      <c r="L210" s="47">
        <f>SUMIFS('Portfolio Allocation'!I$10:I$109,'Portfolio Allocation'!$A$10:$A$109,'Graph Tables'!$D210)</f>
        <v>0</v>
      </c>
      <c r="M210" s="47">
        <f>SUMIFS('Portfolio Allocation'!J$10:J$109,'Portfolio Allocation'!$A$10:$A$109,'Graph Tables'!$D210)</f>
        <v>0</v>
      </c>
      <c r="N210" s="47">
        <f>SUMIFS('Portfolio Allocation'!K$10:K$109,'Portfolio Allocation'!$A$10:$A$109,'Graph Tables'!$D210)</f>
        <v>0</v>
      </c>
      <c r="O210" s="47">
        <f>SUMIFS('Portfolio Allocation'!L$10:L$109,'Portfolio Allocation'!$A$10:$A$109,'Graph Tables'!$D210)</f>
        <v>0</v>
      </c>
      <c r="P210" s="47">
        <f>SUMIFS('Portfolio Allocation'!M$10:M$109,'Portfolio Allocation'!$A$10:$A$109,'Graph Tables'!$D210)</f>
        <v>0</v>
      </c>
      <c r="Q210" s="47">
        <f>SUMIFS('Portfolio Allocation'!N$10:N$109,'Portfolio Allocation'!$A$10:$A$109,'Graph Tables'!$D210)</f>
        <v>0</v>
      </c>
      <c r="R210" s="47">
        <f>SUMIFS('Portfolio Allocation'!O$10:O$109,'Portfolio Allocation'!$A$10:$A$109,'Graph Tables'!$D210)</f>
        <v>0</v>
      </c>
      <c r="S210" s="47">
        <f>SUMIFS('Portfolio Allocation'!P$10:P$109,'Portfolio Allocation'!$A$10:$A$109,'Graph Tables'!$D210)</f>
        <v>0</v>
      </c>
      <c r="T210" s="47">
        <f>SUMIFS('Portfolio Allocation'!Q$10:Q$109,'Portfolio Allocation'!$A$10:$A$109,'Graph Tables'!$D210)</f>
        <v>0</v>
      </c>
      <c r="U210" s="47">
        <f>SUMIFS('Portfolio Allocation'!R$10:R$109,'Portfolio Allocation'!$A$10:$A$109,'Graph Tables'!$D210)</f>
        <v>0</v>
      </c>
      <c r="V210" s="47">
        <f>SUMIFS('Portfolio Allocation'!S$10:S$109,'Portfolio Allocation'!$A$10:$A$109,'Graph Tables'!$D210)</f>
        <v>0</v>
      </c>
      <c r="W210" s="47">
        <f>SUMIFS('Portfolio Allocation'!T$10:T$109,'Portfolio Allocation'!$A$10:$A$109,'Graph Tables'!$D210)</f>
        <v>0</v>
      </c>
      <c r="X210" s="47">
        <f>SUMIFS('Portfolio Allocation'!U$10:U$109,'Portfolio Allocation'!$A$10:$A$109,'Graph Tables'!$D210)</f>
        <v>0</v>
      </c>
      <c r="Y210" s="47">
        <f>SUMIFS('Portfolio Allocation'!V$10:V$109,'Portfolio Allocation'!$A$10:$A$109,'Graph Tables'!$D210)</f>
        <v>0</v>
      </c>
      <c r="Z210" s="47">
        <f>SUMIFS('Portfolio Allocation'!W$10:W$109,'Portfolio Allocation'!$A$10:$A$109,'Graph Tables'!$D210)</f>
        <v>0</v>
      </c>
      <c r="AA210" s="47">
        <f>SUMIFS('Portfolio Allocation'!X$10:X$109,'Portfolio Allocation'!$A$10:$A$109,'Graph Tables'!$D210)</f>
        <v>0</v>
      </c>
      <c r="AB210" s="47">
        <f>SUMIFS('Portfolio Allocation'!Y$10:Y$109,'Portfolio Allocation'!$A$10:$A$109,'Graph Tables'!$D210)</f>
        <v>0</v>
      </c>
      <c r="AC210" s="47">
        <f>SUMIFS('Portfolio Allocation'!Z$10:Z$109,'Portfolio Allocation'!$A$10:$A$109,'Graph Tables'!$D210)</f>
        <v>0</v>
      </c>
      <c r="AD210" s="47"/>
      <c r="AH210" s="47"/>
      <c r="AI210" s="269">
        <f t="shared" si="322"/>
        <v>1</v>
      </c>
      <c r="AJ210" s="269">
        <f>AI210+COUNTIF(AI$2:$AI210,AI210)-1</f>
        <v>209</v>
      </c>
      <c r="AK210" s="271" t="str">
        <f t="shared" si="270"/>
        <v>Syrian Arab Republic</v>
      </c>
      <c r="AL210" s="71">
        <f t="shared" si="323"/>
        <v>0</v>
      </c>
      <c r="AM210" s="45">
        <f t="shared" si="271"/>
        <v>0</v>
      </c>
      <c r="AN210" s="45">
        <f t="shared" si="272"/>
        <v>0</v>
      </c>
      <c r="AO210" s="45">
        <f t="shared" si="273"/>
        <v>0</v>
      </c>
      <c r="AP210" s="45">
        <f t="shared" si="274"/>
        <v>0</v>
      </c>
      <c r="AQ210" s="45">
        <f t="shared" si="275"/>
        <v>0</v>
      </c>
      <c r="AR210" s="45">
        <f t="shared" si="276"/>
        <v>0</v>
      </c>
      <c r="AS210" s="45">
        <f t="shared" si="277"/>
        <v>0</v>
      </c>
      <c r="AT210" s="45">
        <f t="shared" si="278"/>
        <v>0</v>
      </c>
      <c r="AU210" s="45">
        <f t="shared" si="279"/>
        <v>0</v>
      </c>
      <c r="AV210" s="45">
        <f t="shared" si="280"/>
        <v>0</v>
      </c>
      <c r="AW210" s="45">
        <f t="shared" si="281"/>
        <v>0</v>
      </c>
      <c r="AX210" s="45">
        <f t="shared" si="282"/>
        <v>0</v>
      </c>
      <c r="AY210" s="45">
        <f t="shared" si="283"/>
        <v>0</v>
      </c>
      <c r="AZ210" s="45">
        <f t="shared" si="284"/>
        <v>0</v>
      </c>
      <c r="BA210" s="45">
        <f t="shared" si="285"/>
        <v>0</v>
      </c>
      <c r="BB210" s="45">
        <f t="shared" si="286"/>
        <v>0</v>
      </c>
      <c r="BC210" s="45">
        <f t="shared" si="287"/>
        <v>0</v>
      </c>
      <c r="BD210" s="45">
        <f t="shared" si="288"/>
        <v>0</v>
      </c>
      <c r="BE210" s="45">
        <f t="shared" si="289"/>
        <v>0</v>
      </c>
      <c r="BF210" s="45">
        <f t="shared" si="290"/>
        <v>0</v>
      </c>
      <c r="BG210" s="45">
        <f t="shared" si="291"/>
        <v>0</v>
      </c>
      <c r="BH210" s="45">
        <f t="shared" si="292"/>
        <v>0</v>
      </c>
      <c r="BI210" s="45">
        <f t="shared" si="293"/>
        <v>0</v>
      </c>
      <c r="BJ210" s="45">
        <f t="shared" si="294"/>
        <v>0</v>
      </c>
      <c r="BK210" s="45"/>
      <c r="CN210" s="274">
        <f t="shared" si="324"/>
        <v>0</v>
      </c>
      <c r="CO210" s="274">
        <v>209</v>
      </c>
      <c r="CP210" s="269">
        <f t="shared" si="325"/>
        <v>1</v>
      </c>
      <c r="CQ210" s="269">
        <f>CP210+COUNTIF($CP$2:CP210,CP210)-1</f>
        <v>209</v>
      </c>
      <c r="CR210" s="271" t="str">
        <f t="shared" si="295"/>
        <v>Syrian Arab Republic</v>
      </c>
      <c r="CS210" s="71">
        <f t="shared" si="326"/>
        <v>0</v>
      </c>
      <c r="CT210" s="45">
        <f t="shared" si="296"/>
        <v>0</v>
      </c>
      <c r="CU210" s="45">
        <f t="shared" si="297"/>
        <v>0</v>
      </c>
      <c r="CV210" s="45">
        <f t="shared" si="298"/>
        <v>0</v>
      </c>
      <c r="CW210" s="45">
        <f t="shared" si="299"/>
        <v>0</v>
      </c>
      <c r="CX210" s="45">
        <f t="shared" si="300"/>
        <v>0</v>
      </c>
      <c r="CY210" s="45">
        <f t="shared" si="301"/>
        <v>0</v>
      </c>
      <c r="CZ210" s="45">
        <f t="shared" si="302"/>
        <v>0</v>
      </c>
      <c r="DA210" s="45">
        <f t="shared" si="303"/>
        <v>0</v>
      </c>
      <c r="DB210" s="45">
        <f t="shared" si="304"/>
        <v>0</v>
      </c>
      <c r="DC210" s="45">
        <f t="shared" si="305"/>
        <v>0</v>
      </c>
      <c r="DD210" s="45">
        <f t="shared" si="306"/>
        <v>0</v>
      </c>
      <c r="DE210" s="45">
        <f t="shared" si="307"/>
        <v>0</v>
      </c>
      <c r="DF210" s="45">
        <f t="shared" si="308"/>
        <v>0</v>
      </c>
      <c r="DG210" s="45">
        <f t="shared" si="309"/>
        <v>0</v>
      </c>
      <c r="DH210" s="45">
        <f t="shared" si="310"/>
        <v>0</v>
      </c>
      <c r="DI210" s="45">
        <f t="shared" si="311"/>
        <v>0</v>
      </c>
      <c r="DJ210" s="45">
        <f t="shared" si="312"/>
        <v>0</v>
      </c>
      <c r="DK210" s="45">
        <f t="shared" si="313"/>
        <v>0</v>
      </c>
      <c r="DL210" s="45">
        <f t="shared" si="314"/>
        <v>0</v>
      </c>
      <c r="DM210" s="45">
        <f t="shared" si="315"/>
        <v>0</v>
      </c>
      <c r="DN210" s="45">
        <f t="shared" si="316"/>
        <v>0</v>
      </c>
      <c r="DO210" s="45">
        <f t="shared" si="317"/>
        <v>0</v>
      </c>
      <c r="DP210" s="45">
        <f t="shared" si="318"/>
        <v>0</v>
      </c>
      <c r="DQ210" s="45">
        <f t="shared" si="319"/>
        <v>0</v>
      </c>
    </row>
    <row r="211" spans="1:121">
      <c r="A211" s="269">
        <v>210</v>
      </c>
      <c r="B211" s="400">
        <f t="shared" si="320"/>
        <v>1</v>
      </c>
      <c r="C211" s="401">
        <f>B211+COUNTIF(B$2:$B211,B211)-1</f>
        <v>210</v>
      </c>
      <c r="D211" s="402" t="str">
        <f>Tables!AI211</f>
        <v>Taiwan</v>
      </c>
      <c r="E211" s="403">
        <f t="shared" si="321"/>
        <v>0</v>
      </c>
      <c r="F211" s="47">
        <f>SUMIFS('Portfolio Allocation'!C$10:C$109,'Portfolio Allocation'!$A$10:$A$109,'Graph Tables'!$D211)</f>
        <v>0</v>
      </c>
      <c r="G211" s="47">
        <f>SUMIFS('Portfolio Allocation'!D$10:D$109,'Portfolio Allocation'!$A$10:$A$109,'Graph Tables'!$D211)</f>
        <v>0</v>
      </c>
      <c r="H211" s="47">
        <f>SUMIFS('Portfolio Allocation'!E$10:E$109,'Portfolio Allocation'!$A$10:$A$109,'Graph Tables'!$D211)</f>
        <v>0</v>
      </c>
      <c r="I211" s="47">
        <f>SUMIFS('Portfolio Allocation'!F$10:F$109,'Portfolio Allocation'!$A$10:$A$109,'Graph Tables'!$D211)</f>
        <v>0</v>
      </c>
      <c r="J211" s="47">
        <f>SUMIFS('Portfolio Allocation'!G$10:G$109,'Portfolio Allocation'!$A$10:$A$109,'Graph Tables'!$D211)</f>
        <v>0</v>
      </c>
      <c r="K211" s="47">
        <f>SUMIFS('Portfolio Allocation'!H$10:H$109,'Portfolio Allocation'!$A$10:$A$109,'Graph Tables'!$D211)</f>
        <v>0</v>
      </c>
      <c r="L211" s="47">
        <f>SUMIFS('Portfolio Allocation'!I$10:I$109,'Portfolio Allocation'!$A$10:$A$109,'Graph Tables'!$D211)</f>
        <v>0</v>
      </c>
      <c r="M211" s="47">
        <f>SUMIFS('Portfolio Allocation'!J$10:J$109,'Portfolio Allocation'!$A$10:$A$109,'Graph Tables'!$D211)</f>
        <v>0</v>
      </c>
      <c r="N211" s="47">
        <f>SUMIFS('Portfolio Allocation'!K$10:K$109,'Portfolio Allocation'!$A$10:$A$109,'Graph Tables'!$D211)</f>
        <v>0</v>
      </c>
      <c r="O211" s="47">
        <f>SUMIFS('Portfolio Allocation'!L$10:L$109,'Portfolio Allocation'!$A$10:$A$109,'Graph Tables'!$D211)</f>
        <v>0</v>
      </c>
      <c r="P211" s="47">
        <f>SUMIFS('Portfolio Allocation'!M$10:M$109,'Portfolio Allocation'!$A$10:$A$109,'Graph Tables'!$D211)</f>
        <v>0</v>
      </c>
      <c r="Q211" s="47">
        <f>SUMIFS('Portfolio Allocation'!N$10:N$109,'Portfolio Allocation'!$A$10:$A$109,'Graph Tables'!$D211)</f>
        <v>0</v>
      </c>
      <c r="R211" s="47">
        <f>SUMIFS('Portfolio Allocation'!O$10:O$109,'Portfolio Allocation'!$A$10:$A$109,'Graph Tables'!$D211)</f>
        <v>0</v>
      </c>
      <c r="S211" s="47">
        <f>SUMIFS('Portfolio Allocation'!P$10:P$109,'Portfolio Allocation'!$A$10:$A$109,'Graph Tables'!$D211)</f>
        <v>0</v>
      </c>
      <c r="T211" s="47">
        <f>SUMIFS('Portfolio Allocation'!Q$10:Q$109,'Portfolio Allocation'!$A$10:$A$109,'Graph Tables'!$D211)</f>
        <v>0</v>
      </c>
      <c r="U211" s="47">
        <f>SUMIFS('Portfolio Allocation'!R$10:R$109,'Portfolio Allocation'!$A$10:$A$109,'Graph Tables'!$D211)</f>
        <v>0</v>
      </c>
      <c r="V211" s="47">
        <f>SUMIFS('Portfolio Allocation'!S$10:S$109,'Portfolio Allocation'!$A$10:$A$109,'Graph Tables'!$D211)</f>
        <v>0</v>
      </c>
      <c r="W211" s="47">
        <f>SUMIFS('Portfolio Allocation'!T$10:T$109,'Portfolio Allocation'!$A$10:$A$109,'Graph Tables'!$D211)</f>
        <v>0</v>
      </c>
      <c r="X211" s="47">
        <f>SUMIFS('Portfolio Allocation'!U$10:U$109,'Portfolio Allocation'!$A$10:$A$109,'Graph Tables'!$D211)</f>
        <v>0</v>
      </c>
      <c r="Y211" s="47">
        <f>SUMIFS('Portfolio Allocation'!V$10:V$109,'Portfolio Allocation'!$A$10:$A$109,'Graph Tables'!$D211)</f>
        <v>0</v>
      </c>
      <c r="Z211" s="47">
        <f>SUMIFS('Portfolio Allocation'!W$10:W$109,'Portfolio Allocation'!$A$10:$A$109,'Graph Tables'!$D211)</f>
        <v>0</v>
      </c>
      <c r="AA211" s="47">
        <f>SUMIFS('Portfolio Allocation'!X$10:X$109,'Portfolio Allocation'!$A$10:$A$109,'Graph Tables'!$D211)</f>
        <v>0</v>
      </c>
      <c r="AB211" s="47">
        <f>SUMIFS('Portfolio Allocation'!Y$10:Y$109,'Portfolio Allocation'!$A$10:$A$109,'Graph Tables'!$D211)</f>
        <v>0</v>
      </c>
      <c r="AC211" s="47">
        <f>SUMIFS('Portfolio Allocation'!Z$10:Z$109,'Portfolio Allocation'!$A$10:$A$109,'Graph Tables'!$D211)</f>
        <v>0</v>
      </c>
      <c r="AD211" s="47"/>
      <c r="AH211" s="47"/>
      <c r="AI211" s="269">
        <f t="shared" si="322"/>
        <v>1</v>
      </c>
      <c r="AJ211" s="269">
        <f>AI211+COUNTIF(AI$2:$AI211,AI211)-1</f>
        <v>210</v>
      </c>
      <c r="AK211" s="271" t="str">
        <f t="shared" si="270"/>
        <v>Taiwan</v>
      </c>
      <c r="AL211" s="71">
        <f t="shared" si="323"/>
        <v>0</v>
      </c>
      <c r="AM211" s="45">
        <f t="shared" si="271"/>
        <v>0</v>
      </c>
      <c r="AN211" s="45">
        <f t="shared" si="272"/>
        <v>0</v>
      </c>
      <c r="AO211" s="45">
        <f t="shared" si="273"/>
        <v>0</v>
      </c>
      <c r="AP211" s="45">
        <f t="shared" si="274"/>
        <v>0</v>
      </c>
      <c r="AQ211" s="45">
        <f t="shared" si="275"/>
        <v>0</v>
      </c>
      <c r="AR211" s="45">
        <f t="shared" si="276"/>
        <v>0</v>
      </c>
      <c r="AS211" s="45">
        <f t="shared" si="277"/>
        <v>0</v>
      </c>
      <c r="AT211" s="45">
        <f t="shared" si="278"/>
        <v>0</v>
      </c>
      <c r="AU211" s="45">
        <f t="shared" si="279"/>
        <v>0</v>
      </c>
      <c r="AV211" s="45">
        <f t="shared" si="280"/>
        <v>0</v>
      </c>
      <c r="AW211" s="45">
        <f t="shared" si="281"/>
        <v>0</v>
      </c>
      <c r="AX211" s="45">
        <f t="shared" si="282"/>
        <v>0</v>
      </c>
      <c r="AY211" s="45">
        <f t="shared" si="283"/>
        <v>0</v>
      </c>
      <c r="AZ211" s="45">
        <f t="shared" si="284"/>
        <v>0</v>
      </c>
      <c r="BA211" s="45">
        <f t="shared" si="285"/>
        <v>0</v>
      </c>
      <c r="BB211" s="45">
        <f t="shared" si="286"/>
        <v>0</v>
      </c>
      <c r="BC211" s="45">
        <f t="shared" si="287"/>
        <v>0</v>
      </c>
      <c r="BD211" s="45">
        <f t="shared" si="288"/>
        <v>0</v>
      </c>
      <c r="BE211" s="45">
        <f t="shared" si="289"/>
        <v>0</v>
      </c>
      <c r="BF211" s="45">
        <f t="shared" si="290"/>
        <v>0</v>
      </c>
      <c r="BG211" s="45">
        <f t="shared" si="291"/>
        <v>0</v>
      </c>
      <c r="BH211" s="45">
        <f t="shared" si="292"/>
        <v>0</v>
      </c>
      <c r="BI211" s="45">
        <f t="shared" si="293"/>
        <v>0</v>
      </c>
      <c r="BJ211" s="45">
        <f t="shared" si="294"/>
        <v>0</v>
      </c>
      <c r="BK211" s="45"/>
      <c r="CN211" s="274">
        <f t="shared" si="324"/>
        <v>0</v>
      </c>
      <c r="CO211" s="274">
        <v>210</v>
      </c>
      <c r="CP211" s="269">
        <f t="shared" si="325"/>
        <v>1</v>
      </c>
      <c r="CQ211" s="269">
        <f>CP211+COUNTIF($CP$2:CP211,CP211)-1</f>
        <v>210</v>
      </c>
      <c r="CR211" s="271" t="str">
        <f t="shared" si="295"/>
        <v>Taiwan</v>
      </c>
      <c r="CS211" s="71">
        <f t="shared" si="326"/>
        <v>0</v>
      </c>
      <c r="CT211" s="45">
        <f t="shared" si="296"/>
        <v>0</v>
      </c>
      <c r="CU211" s="45">
        <f t="shared" si="297"/>
        <v>0</v>
      </c>
      <c r="CV211" s="45">
        <f t="shared" si="298"/>
        <v>0</v>
      </c>
      <c r="CW211" s="45">
        <f t="shared" si="299"/>
        <v>0</v>
      </c>
      <c r="CX211" s="45">
        <f t="shared" si="300"/>
        <v>0</v>
      </c>
      <c r="CY211" s="45">
        <f t="shared" si="301"/>
        <v>0</v>
      </c>
      <c r="CZ211" s="45">
        <f t="shared" si="302"/>
        <v>0</v>
      </c>
      <c r="DA211" s="45">
        <f t="shared" si="303"/>
        <v>0</v>
      </c>
      <c r="DB211" s="45">
        <f t="shared" si="304"/>
        <v>0</v>
      </c>
      <c r="DC211" s="45">
        <f t="shared" si="305"/>
        <v>0</v>
      </c>
      <c r="DD211" s="45">
        <f t="shared" si="306"/>
        <v>0</v>
      </c>
      <c r="DE211" s="45">
        <f t="shared" si="307"/>
        <v>0</v>
      </c>
      <c r="DF211" s="45">
        <f t="shared" si="308"/>
        <v>0</v>
      </c>
      <c r="DG211" s="45">
        <f t="shared" si="309"/>
        <v>0</v>
      </c>
      <c r="DH211" s="45">
        <f t="shared" si="310"/>
        <v>0</v>
      </c>
      <c r="DI211" s="45">
        <f t="shared" si="311"/>
        <v>0</v>
      </c>
      <c r="DJ211" s="45">
        <f t="shared" si="312"/>
        <v>0</v>
      </c>
      <c r="DK211" s="45">
        <f t="shared" si="313"/>
        <v>0</v>
      </c>
      <c r="DL211" s="45">
        <f t="shared" si="314"/>
        <v>0</v>
      </c>
      <c r="DM211" s="45">
        <f t="shared" si="315"/>
        <v>0</v>
      </c>
      <c r="DN211" s="45">
        <f t="shared" si="316"/>
        <v>0</v>
      </c>
      <c r="DO211" s="45">
        <f t="shared" si="317"/>
        <v>0</v>
      </c>
      <c r="DP211" s="45">
        <f t="shared" si="318"/>
        <v>0</v>
      </c>
      <c r="DQ211" s="45">
        <f t="shared" si="319"/>
        <v>0</v>
      </c>
    </row>
    <row r="212" spans="1:121">
      <c r="A212" s="269">
        <v>211</v>
      </c>
      <c r="B212" s="400">
        <f t="shared" si="320"/>
        <v>1</v>
      </c>
      <c r="C212" s="401">
        <f>B212+COUNTIF(B$2:$B212,B212)-1</f>
        <v>211</v>
      </c>
      <c r="D212" s="402" t="str">
        <f>Tables!AI212</f>
        <v>Tajikistan</v>
      </c>
      <c r="E212" s="403">
        <f t="shared" si="321"/>
        <v>0</v>
      </c>
      <c r="F212" s="47">
        <f>SUMIFS('Portfolio Allocation'!C$10:C$109,'Portfolio Allocation'!$A$10:$A$109,'Graph Tables'!$D212)</f>
        <v>0</v>
      </c>
      <c r="G212" s="47">
        <f>SUMIFS('Portfolio Allocation'!D$10:D$109,'Portfolio Allocation'!$A$10:$A$109,'Graph Tables'!$D212)</f>
        <v>0</v>
      </c>
      <c r="H212" s="47">
        <f>SUMIFS('Portfolio Allocation'!E$10:E$109,'Portfolio Allocation'!$A$10:$A$109,'Graph Tables'!$D212)</f>
        <v>0</v>
      </c>
      <c r="I212" s="47">
        <f>SUMIFS('Portfolio Allocation'!F$10:F$109,'Portfolio Allocation'!$A$10:$A$109,'Graph Tables'!$D212)</f>
        <v>0</v>
      </c>
      <c r="J212" s="47">
        <f>SUMIFS('Portfolio Allocation'!G$10:G$109,'Portfolio Allocation'!$A$10:$A$109,'Graph Tables'!$D212)</f>
        <v>0</v>
      </c>
      <c r="K212" s="47">
        <f>SUMIFS('Portfolio Allocation'!H$10:H$109,'Portfolio Allocation'!$A$10:$A$109,'Graph Tables'!$D212)</f>
        <v>0</v>
      </c>
      <c r="L212" s="47">
        <f>SUMIFS('Portfolio Allocation'!I$10:I$109,'Portfolio Allocation'!$A$10:$A$109,'Graph Tables'!$D212)</f>
        <v>0</v>
      </c>
      <c r="M212" s="47">
        <f>SUMIFS('Portfolio Allocation'!J$10:J$109,'Portfolio Allocation'!$A$10:$A$109,'Graph Tables'!$D212)</f>
        <v>0</v>
      </c>
      <c r="N212" s="47">
        <f>SUMIFS('Portfolio Allocation'!K$10:K$109,'Portfolio Allocation'!$A$10:$A$109,'Graph Tables'!$D212)</f>
        <v>0</v>
      </c>
      <c r="O212" s="47">
        <f>SUMIFS('Portfolio Allocation'!L$10:L$109,'Portfolio Allocation'!$A$10:$A$109,'Graph Tables'!$D212)</f>
        <v>0</v>
      </c>
      <c r="P212" s="47">
        <f>SUMIFS('Portfolio Allocation'!M$10:M$109,'Portfolio Allocation'!$A$10:$A$109,'Graph Tables'!$D212)</f>
        <v>0</v>
      </c>
      <c r="Q212" s="47">
        <f>SUMIFS('Portfolio Allocation'!N$10:N$109,'Portfolio Allocation'!$A$10:$A$109,'Graph Tables'!$D212)</f>
        <v>0</v>
      </c>
      <c r="R212" s="47">
        <f>SUMIFS('Portfolio Allocation'!O$10:O$109,'Portfolio Allocation'!$A$10:$A$109,'Graph Tables'!$D212)</f>
        <v>0</v>
      </c>
      <c r="S212" s="47">
        <f>SUMIFS('Portfolio Allocation'!P$10:P$109,'Portfolio Allocation'!$A$10:$A$109,'Graph Tables'!$D212)</f>
        <v>0</v>
      </c>
      <c r="T212" s="47">
        <f>SUMIFS('Portfolio Allocation'!Q$10:Q$109,'Portfolio Allocation'!$A$10:$A$109,'Graph Tables'!$D212)</f>
        <v>0</v>
      </c>
      <c r="U212" s="47">
        <f>SUMIFS('Portfolio Allocation'!R$10:R$109,'Portfolio Allocation'!$A$10:$A$109,'Graph Tables'!$D212)</f>
        <v>0</v>
      </c>
      <c r="V212" s="47">
        <f>SUMIFS('Portfolio Allocation'!S$10:S$109,'Portfolio Allocation'!$A$10:$A$109,'Graph Tables'!$D212)</f>
        <v>0</v>
      </c>
      <c r="W212" s="47">
        <f>SUMIFS('Portfolio Allocation'!T$10:T$109,'Portfolio Allocation'!$A$10:$A$109,'Graph Tables'!$D212)</f>
        <v>0</v>
      </c>
      <c r="X212" s="47">
        <f>SUMIFS('Portfolio Allocation'!U$10:U$109,'Portfolio Allocation'!$A$10:$A$109,'Graph Tables'!$D212)</f>
        <v>0</v>
      </c>
      <c r="Y212" s="47">
        <f>SUMIFS('Portfolio Allocation'!V$10:V$109,'Portfolio Allocation'!$A$10:$A$109,'Graph Tables'!$D212)</f>
        <v>0</v>
      </c>
      <c r="Z212" s="47">
        <f>SUMIFS('Portfolio Allocation'!W$10:W$109,'Portfolio Allocation'!$A$10:$A$109,'Graph Tables'!$D212)</f>
        <v>0</v>
      </c>
      <c r="AA212" s="47">
        <f>SUMIFS('Portfolio Allocation'!X$10:X$109,'Portfolio Allocation'!$A$10:$A$109,'Graph Tables'!$D212)</f>
        <v>0</v>
      </c>
      <c r="AB212" s="47">
        <f>SUMIFS('Portfolio Allocation'!Y$10:Y$109,'Portfolio Allocation'!$A$10:$A$109,'Graph Tables'!$D212)</f>
        <v>0</v>
      </c>
      <c r="AC212" s="47">
        <f>SUMIFS('Portfolio Allocation'!Z$10:Z$109,'Portfolio Allocation'!$A$10:$A$109,'Graph Tables'!$D212)</f>
        <v>0</v>
      </c>
      <c r="AD212" s="47"/>
      <c r="AH212" s="47"/>
      <c r="AI212" s="269">
        <f t="shared" si="322"/>
        <v>1</v>
      </c>
      <c r="AJ212" s="269">
        <f>AI212+COUNTIF(AI$2:$AI212,AI212)-1</f>
        <v>211</v>
      </c>
      <c r="AK212" s="271" t="str">
        <f t="shared" si="270"/>
        <v>Tajikistan</v>
      </c>
      <c r="AL212" s="71">
        <f t="shared" si="323"/>
        <v>0</v>
      </c>
      <c r="AM212" s="45">
        <f t="shared" si="271"/>
        <v>0</v>
      </c>
      <c r="AN212" s="45">
        <f t="shared" si="272"/>
        <v>0</v>
      </c>
      <c r="AO212" s="45">
        <f t="shared" si="273"/>
        <v>0</v>
      </c>
      <c r="AP212" s="45">
        <f t="shared" si="274"/>
        <v>0</v>
      </c>
      <c r="AQ212" s="45">
        <f t="shared" si="275"/>
        <v>0</v>
      </c>
      <c r="AR212" s="45">
        <f t="shared" si="276"/>
        <v>0</v>
      </c>
      <c r="AS212" s="45">
        <f t="shared" si="277"/>
        <v>0</v>
      </c>
      <c r="AT212" s="45">
        <f t="shared" si="278"/>
        <v>0</v>
      </c>
      <c r="AU212" s="45">
        <f t="shared" si="279"/>
        <v>0</v>
      </c>
      <c r="AV212" s="45">
        <f t="shared" si="280"/>
        <v>0</v>
      </c>
      <c r="AW212" s="45">
        <f t="shared" si="281"/>
        <v>0</v>
      </c>
      <c r="AX212" s="45">
        <f t="shared" si="282"/>
        <v>0</v>
      </c>
      <c r="AY212" s="45">
        <f t="shared" si="283"/>
        <v>0</v>
      </c>
      <c r="AZ212" s="45">
        <f t="shared" si="284"/>
        <v>0</v>
      </c>
      <c r="BA212" s="45">
        <f t="shared" si="285"/>
        <v>0</v>
      </c>
      <c r="BB212" s="45">
        <f t="shared" si="286"/>
        <v>0</v>
      </c>
      <c r="BC212" s="45">
        <f t="shared" si="287"/>
        <v>0</v>
      </c>
      <c r="BD212" s="45">
        <f t="shared" si="288"/>
        <v>0</v>
      </c>
      <c r="BE212" s="45">
        <f t="shared" si="289"/>
        <v>0</v>
      </c>
      <c r="BF212" s="45">
        <f t="shared" si="290"/>
        <v>0</v>
      </c>
      <c r="BG212" s="45">
        <f t="shared" si="291"/>
        <v>0</v>
      </c>
      <c r="BH212" s="45">
        <f t="shared" si="292"/>
        <v>0</v>
      </c>
      <c r="BI212" s="45">
        <f t="shared" si="293"/>
        <v>0</v>
      </c>
      <c r="BJ212" s="45">
        <f t="shared" si="294"/>
        <v>0</v>
      </c>
      <c r="BK212" s="45"/>
      <c r="CN212" s="274">
        <f t="shared" si="324"/>
        <v>0</v>
      </c>
      <c r="CO212" s="274">
        <v>211</v>
      </c>
      <c r="CP212" s="269">
        <f t="shared" si="325"/>
        <v>1</v>
      </c>
      <c r="CQ212" s="269">
        <f>CP212+COUNTIF($CP$2:CP212,CP212)-1</f>
        <v>211</v>
      </c>
      <c r="CR212" s="271" t="str">
        <f t="shared" si="295"/>
        <v>Tajikistan</v>
      </c>
      <c r="CS212" s="71">
        <f t="shared" si="326"/>
        <v>0</v>
      </c>
      <c r="CT212" s="45">
        <f t="shared" si="296"/>
        <v>0</v>
      </c>
      <c r="CU212" s="45">
        <f t="shared" si="297"/>
        <v>0</v>
      </c>
      <c r="CV212" s="45">
        <f t="shared" si="298"/>
        <v>0</v>
      </c>
      <c r="CW212" s="45">
        <f t="shared" si="299"/>
        <v>0</v>
      </c>
      <c r="CX212" s="45">
        <f t="shared" si="300"/>
        <v>0</v>
      </c>
      <c r="CY212" s="45">
        <f t="shared" si="301"/>
        <v>0</v>
      </c>
      <c r="CZ212" s="45">
        <f t="shared" si="302"/>
        <v>0</v>
      </c>
      <c r="DA212" s="45">
        <f t="shared" si="303"/>
        <v>0</v>
      </c>
      <c r="DB212" s="45">
        <f t="shared" si="304"/>
        <v>0</v>
      </c>
      <c r="DC212" s="45">
        <f t="shared" si="305"/>
        <v>0</v>
      </c>
      <c r="DD212" s="45">
        <f t="shared" si="306"/>
        <v>0</v>
      </c>
      <c r="DE212" s="45">
        <f t="shared" si="307"/>
        <v>0</v>
      </c>
      <c r="DF212" s="45">
        <f t="shared" si="308"/>
        <v>0</v>
      </c>
      <c r="DG212" s="45">
        <f t="shared" si="309"/>
        <v>0</v>
      </c>
      <c r="DH212" s="45">
        <f t="shared" si="310"/>
        <v>0</v>
      </c>
      <c r="DI212" s="45">
        <f t="shared" si="311"/>
        <v>0</v>
      </c>
      <c r="DJ212" s="45">
        <f t="shared" si="312"/>
        <v>0</v>
      </c>
      <c r="DK212" s="45">
        <f t="shared" si="313"/>
        <v>0</v>
      </c>
      <c r="DL212" s="45">
        <f t="shared" si="314"/>
        <v>0</v>
      </c>
      <c r="DM212" s="45">
        <f t="shared" si="315"/>
        <v>0</v>
      </c>
      <c r="DN212" s="45">
        <f t="shared" si="316"/>
        <v>0</v>
      </c>
      <c r="DO212" s="45">
        <f t="shared" si="317"/>
        <v>0</v>
      </c>
      <c r="DP212" s="45">
        <f t="shared" si="318"/>
        <v>0</v>
      </c>
      <c r="DQ212" s="45">
        <f t="shared" si="319"/>
        <v>0</v>
      </c>
    </row>
    <row r="213" spans="1:121">
      <c r="A213" s="269">
        <v>212</v>
      </c>
      <c r="B213" s="400">
        <f t="shared" si="320"/>
        <v>1</v>
      </c>
      <c r="C213" s="401">
        <f>B213+COUNTIF(B$2:$B213,B213)-1</f>
        <v>212</v>
      </c>
      <c r="D213" s="402" t="str">
        <f>Tables!AI213</f>
        <v>Tanzania</v>
      </c>
      <c r="E213" s="403">
        <f t="shared" si="321"/>
        <v>0</v>
      </c>
      <c r="F213" s="47">
        <f>SUMIFS('Portfolio Allocation'!C$10:C$109,'Portfolio Allocation'!$A$10:$A$109,'Graph Tables'!$D213)</f>
        <v>0</v>
      </c>
      <c r="G213" s="47">
        <f>SUMIFS('Portfolio Allocation'!D$10:D$109,'Portfolio Allocation'!$A$10:$A$109,'Graph Tables'!$D213)</f>
        <v>0</v>
      </c>
      <c r="H213" s="47">
        <f>SUMIFS('Portfolio Allocation'!E$10:E$109,'Portfolio Allocation'!$A$10:$A$109,'Graph Tables'!$D213)</f>
        <v>0</v>
      </c>
      <c r="I213" s="47">
        <f>SUMIFS('Portfolio Allocation'!F$10:F$109,'Portfolio Allocation'!$A$10:$A$109,'Graph Tables'!$D213)</f>
        <v>0</v>
      </c>
      <c r="J213" s="47">
        <f>SUMIFS('Portfolio Allocation'!G$10:G$109,'Portfolio Allocation'!$A$10:$A$109,'Graph Tables'!$D213)</f>
        <v>0</v>
      </c>
      <c r="K213" s="47">
        <f>SUMIFS('Portfolio Allocation'!H$10:H$109,'Portfolio Allocation'!$A$10:$A$109,'Graph Tables'!$D213)</f>
        <v>0</v>
      </c>
      <c r="L213" s="47">
        <f>SUMIFS('Portfolio Allocation'!I$10:I$109,'Portfolio Allocation'!$A$10:$A$109,'Graph Tables'!$D213)</f>
        <v>0</v>
      </c>
      <c r="M213" s="47">
        <f>SUMIFS('Portfolio Allocation'!J$10:J$109,'Portfolio Allocation'!$A$10:$A$109,'Graph Tables'!$D213)</f>
        <v>0</v>
      </c>
      <c r="N213" s="47">
        <f>SUMIFS('Portfolio Allocation'!K$10:K$109,'Portfolio Allocation'!$A$10:$A$109,'Graph Tables'!$D213)</f>
        <v>0</v>
      </c>
      <c r="O213" s="47">
        <f>SUMIFS('Portfolio Allocation'!L$10:L$109,'Portfolio Allocation'!$A$10:$A$109,'Graph Tables'!$D213)</f>
        <v>0</v>
      </c>
      <c r="P213" s="47">
        <f>SUMIFS('Portfolio Allocation'!M$10:M$109,'Portfolio Allocation'!$A$10:$A$109,'Graph Tables'!$D213)</f>
        <v>0</v>
      </c>
      <c r="Q213" s="47">
        <f>SUMIFS('Portfolio Allocation'!N$10:N$109,'Portfolio Allocation'!$A$10:$A$109,'Graph Tables'!$D213)</f>
        <v>0</v>
      </c>
      <c r="R213" s="47">
        <f>SUMIFS('Portfolio Allocation'!O$10:O$109,'Portfolio Allocation'!$A$10:$A$109,'Graph Tables'!$D213)</f>
        <v>0</v>
      </c>
      <c r="S213" s="47">
        <f>SUMIFS('Portfolio Allocation'!P$10:P$109,'Portfolio Allocation'!$A$10:$A$109,'Graph Tables'!$D213)</f>
        <v>0</v>
      </c>
      <c r="T213" s="47">
        <f>SUMIFS('Portfolio Allocation'!Q$10:Q$109,'Portfolio Allocation'!$A$10:$A$109,'Graph Tables'!$D213)</f>
        <v>0</v>
      </c>
      <c r="U213" s="47">
        <f>SUMIFS('Portfolio Allocation'!R$10:R$109,'Portfolio Allocation'!$A$10:$A$109,'Graph Tables'!$D213)</f>
        <v>0</v>
      </c>
      <c r="V213" s="47">
        <f>SUMIFS('Portfolio Allocation'!S$10:S$109,'Portfolio Allocation'!$A$10:$A$109,'Graph Tables'!$D213)</f>
        <v>0</v>
      </c>
      <c r="W213" s="47">
        <f>SUMIFS('Portfolio Allocation'!T$10:T$109,'Portfolio Allocation'!$A$10:$A$109,'Graph Tables'!$D213)</f>
        <v>0</v>
      </c>
      <c r="X213" s="47">
        <f>SUMIFS('Portfolio Allocation'!U$10:U$109,'Portfolio Allocation'!$A$10:$A$109,'Graph Tables'!$D213)</f>
        <v>0</v>
      </c>
      <c r="Y213" s="47">
        <f>SUMIFS('Portfolio Allocation'!V$10:V$109,'Portfolio Allocation'!$A$10:$A$109,'Graph Tables'!$D213)</f>
        <v>0</v>
      </c>
      <c r="Z213" s="47">
        <f>SUMIFS('Portfolio Allocation'!W$10:W$109,'Portfolio Allocation'!$A$10:$A$109,'Graph Tables'!$D213)</f>
        <v>0</v>
      </c>
      <c r="AA213" s="47">
        <f>SUMIFS('Portfolio Allocation'!X$10:X$109,'Portfolio Allocation'!$A$10:$A$109,'Graph Tables'!$D213)</f>
        <v>0</v>
      </c>
      <c r="AB213" s="47">
        <f>SUMIFS('Portfolio Allocation'!Y$10:Y$109,'Portfolio Allocation'!$A$10:$A$109,'Graph Tables'!$D213)</f>
        <v>0</v>
      </c>
      <c r="AC213" s="47">
        <f>SUMIFS('Portfolio Allocation'!Z$10:Z$109,'Portfolio Allocation'!$A$10:$A$109,'Graph Tables'!$D213)</f>
        <v>0</v>
      </c>
      <c r="AD213" s="47"/>
      <c r="AH213" s="47"/>
      <c r="AI213" s="269">
        <f t="shared" si="322"/>
        <v>1</v>
      </c>
      <c r="AJ213" s="269">
        <f>AI213+COUNTIF(AI$2:$AI213,AI213)-1</f>
        <v>212</v>
      </c>
      <c r="AK213" s="271" t="str">
        <f t="shared" si="270"/>
        <v>Tanzania</v>
      </c>
      <c r="AL213" s="71">
        <f t="shared" si="323"/>
        <v>0</v>
      </c>
      <c r="AM213" s="45">
        <f t="shared" si="271"/>
        <v>0</v>
      </c>
      <c r="AN213" s="45">
        <f t="shared" si="272"/>
        <v>0</v>
      </c>
      <c r="AO213" s="45">
        <f t="shared" si="273"/>
        <v>0</v>
      </c>
      <c r="AP213" s="45">
        <f t="shared" si="274"/>
        <v>0</v>
      </c>
      <c r="AQ213" s="45">
        <f t="shared" si="275"/>
        <v>0</v>
      </c>
      <c r="AR213" s="45">
        <f t="shared" si="276"/>
        <v>0</v>
      </c>
      <c r="AS213" s="45">
        <f t="shared" si="277"/>
        <v>0</v>
      </c>
      <c r="AT213" s="45">
        <f t="shared" si="278"/>
        <v>0</v>
      </c>
      <c r="AU213" s="45">
        <f t="shared" si="279"/>
        <v>0</v>
      </c>
      <c r="AV213" s="45">
        <f t="shared" si="280"/>
        <v>0</v>
      </c>
      <c r="AW213" s="45">
        <f t="shared" si="281"/>
        <v>0</v>
      </c>
      <c r="AX213" s="45">
        <f t="shared" si="282"/>
        <v>0</v>
      </c>
      <c r="AY213" s="45">
        <f t="shared" si="283"/>
        <v>0</v>
      </c>
      <c r="AZ213" s="45">
        <f t="shared" si="284"/>
        <v>0</v>
      </c>
      <c r="BA213" s="45">
        <f t="shared" si="285"/>
        <v>0</v>
      </c>
      <c r="BB213" s="45">
        <f t="shared" si="286"/>
        <v>0</v>
      </c>
      <c r="BC213" s="45">
        <f t="shared" si="287"/>
        <v>0</v>
      </c>
      <c r="BD213" s="45">
        <f t="shared" si="288"/>
        <v>0</v>
      </c>
      <c r="BE213" s="45">
        <f t="shared" si="289"/>
        <v>0</v>
      </c>
      <c r="BF213" s="45">
        <f t="shared" si="290"/>
        <v>0</v>
      </c>
      <c r="BG213" s="45">
        <f t="shared" si="291"/>
        <v>0</v>
      </c>
      <c r="BH213" s="45">
        <f t="shared" si="292"/>
        <v>0</v>
      </c>
      <c r="BI213" s="45">
        <f t="shared" si="293"/>
        <v>0</v>
      </c>
      <c r="BJ213" s="45">
        <f t="shared" si="294"/>
        <v>0</v>
      </c>
      <c r="BK213" s="45"/>
      <c r="CN213" s="274">
        <f t="shared" si="324"/>
        <v>0</v>
      </c>
      <c r="CO213" s="274">
        <v>212</v>
      </c>
      <c r="CP213" s="269">
        <f t="shared" si="325"/>
        <v>1</v>
      </c>
      <c r="CQ213" s="269">
        <f>CP213+COUNTIF($CP$2:CP213,CP213)-1</f>
        <v>212</v>
      </c>
      <c r="CR213" s="271" t="str">
        <f t="shared" si="295"/>
        <v>Tanzania</v>
      </c>
      <c r="CS213" s="71">
        <f t="shared" si="326"/>
        <v>0</v>
      </c>
      <c r="CT213" s="45">
        <f t="shared" si="296"/>
        <v>0</v>
      </c>
      <c r="CU213" s="45">
        <f t="shared" si="297"/>
        <v>0</v>
      </c>
      <c r="CV213" s="45">
        <f t="shared" si="298"/>
        <v>0</v>
      </c>
      <c r="CW213" s="45">
        <f t="shared" si="299"/>
        <v>0</v>
      </c>
      <c r="CX213" s="45">
        <f t="shared" si="300"/>
        <v>0</v>
      </c>
      <c r="CY213" s="45">
        <f t="shared" si="301"/>
        <v>0</v>
      </c>
      <c r="CZ213" s="45">
        <f t="shared" si="302"/>
        <v>0</v>
      </c>
      <c r="DA213" s="45">
        <f t="shared" si="303"/>
        <v>0</v>
      </c>
      <c r="DB213" s="45">
        <f t="shared" si="304"/>
        <v>0</v>
      </c>
      <c r="DC213" s="45">
        <f t="shared" si="305"/>
        <v>0</v>
      </c>
      <c r="DD213" s="45">
        <f t="shared" si="306"/>
        <v>0</v>
      </c>
      <c r="DE213" s="45">
        <f t="shared" si="307"/>
        <v>0</v>
      </c>
      <c r="DF213" s="45">
        <f t="shared" si="308"/>
        <v>0</v>
      </c>
      <c r="DG213" s="45">
        <f t="shared" si="309"/>
        <v>0</v>
      </c>
      <c r="DH213" s="45">
        <f t="shared" si="310"/>
        <v>0</v>
      </c>
      <c r="DI213" s="45">
        <f t="shared" si="311"/>
        <v>0</v>
      </c>
      <c r="DJ213" s="45">
        <f t="shared" si="312"/>
        <v>0</v>
      </c>
      <c r="DK213" s="45">
        <f t="shared" si="313"/>
        <v>0</v>
      </c>
      <c r="DL213" s="45">
        <f t="shared" si="314"/>
        <v>0</v>
      </c>
      <c r="DM213" s="45">
        <f t="shared" si="315"/>
        <v>0</v>
      </c>
      <c r="DN213" s="45">
        <f t="shared" si="316"/>
        <v>0</v>
      </c>
      <c r="DO213" s="45">
        <f t="shared" si="317"/>
        <v>0</v>
      </c>
      <c r="DP213" s="45">
        <f t="shared" si="318"/>
        <v>0</v>
      </c>
      <c r="DQ213" s="45">
        <f t="shared" si="319"/>
        <v>0</v>
      </c>
    </row>
    <row r="214" spans="1:121">
      <c r="A214" s="269">
        <v>213</v>
      </c>
      <c r="B214" s="400">
        <f t="shared" si="320"/>
        <v>1</v>
      </c>
      <c r="C214" s="401">
        <f>B214+COUNTIF(B$2:$B214,B214)-1</f>
        <v>213</v>
      </c>
      <c r="D214" s="402" t="str">
        <f>Tables!AI214</f>
        <v>Thailand</v>
      </c>
      <c r="E214" s="403">
        <f t="shared" si="321"/>
        <v>0</v>
      </c>
      <c r="F214" s="47">
        <f>SUMIFS('Portfolio Allocation'!C$10:C$109,'Portfolio Allocation'!$A$10:$A$109,'Graph Tables'!$D214)</f>
        <v>0</v>
      </c>
      <c r="G214" s="47">
        <f>SUMIFS('Portfolio Allocation'!D$10:D$109,'Portfolio Allocation'!$A$10:$A$109,'Graph Tables'!$D214)</f>
        <v>0</v>
      </c>
      <c r="H214" s="47">
        <f>SUMIFS('Portfolio Allocation'!E$10:E$109,'Portfolio Allocation'!$A$10:$A$109,'Graph Tables'!$D214)</f>
        <v>0</v>
      </c>
      <c r="I214" s="47">
        <f>SUMIFS('Portfolio Allocation'!F$10:F$109,'Portfolio Allocation'!$A$10:$A$109,'Graph Tables'!$D214)</f>
        <v>0</v>
      </c>
      <c r="J214" s="47">
        <f>SUMIFS('Portfolio Allocation'!G$10:G$109,'Portfolio Allocation'!$A$10:$A$109,'Graph Tables'!$D214)</f>
        <v>0</v>
      </c>
      <c r="K214" s="47">
        <f>SUMIFS('Portfolio Allocation'!H$10:H$109,'Portfolio Allocation'!$A$10:$A$109,'Graph Tables'!$D214)</f>
        <v>0</v>
      </c>
      <c r="L214" s="47">
        <f>SUMIFS('Portfolio Allocation'!I$10:I$109,'Portfolio Allocation'!$A$10:$A$109,'Graph Tables'!$D214)</f>
        <v>0</v>
      </c>
      <c r="M214" s="47">
        <f>SUMIFS('Portfolio Allocation'!J$10:J$109,'Portfolio Allocation'!$A$10:$A$109,'Graph Tables'!$D214)</f>
        <v>0</v>
      </c>
      <c r="N214" s="47">
        <f>SUMIFS('Portfolio Allocation'!K$10:K$109,'Portfolio Allocation'!$A$10:$A$109,'Graph Tables'!$D214)</f>
        <v>0</v>
      </c>
      <c r="O214" s="47">
        <f>SUMIFS('Portfolio Allocation'!L$10:L$109,'Portfolio Allocation'!$A$10:$A$109,'Graph Tables'!$D214)</f>
        <v>0</v>
      </c>
      <c r="P214" s="47">
        <f>SUMIFS('Portfolio Allocation'!M$10:M$109,'Portfolio Allocation'!$A$10:$A$109,'Graph Tables'!$D214)</f>
        <v>0</v>
      </c>
      <c r="Q214" s="47">
        <f>SUMIFS('Portfolio Allocation'!N$10:N$109,'Portfolio Allocation'!$A$10:$A$109,'Graph Tables'!$D214)</f>
        <v>0</v>
      </c>
      <c r="R214" s="47">
        <f>SUMIFS('Portfolio Allocation'!O$10:O$109,'Portfolio Allocation'!$A$10:$A$109,'Graph Tables'!$D214)</f>
        <v>0</v>
      </c>
      <c r="S214" s="47">
        <f>SUMIFS('Portfolio Allocation'!P$10:P$109,'Portfolio Allocation'!$A$10:$A$109,'Graph Tables'!$D214)</f>
        <v>0</v>
      </c>
      <c r="T214" s="47">
        <f>SUMIFS('Portfolio Allocation'!Q$10:Q$109,'Portfolio Allocation'!$A$10:$A$109,'Graph Tables'!$D214)</f>
        <v>0</v>
      </c>
      <c r="U214" s="47">
        <f>SUMIFS('Portfolio Allocation'!R$10:R$109,'Portfolio Allocation'!$A$10:$A$109,'Graph Tables'!$D214)</f>
        <v>0</v>
      </c>
      <c r="V214" s="47">
        <f>SUMIFS('Portfolio Allocation'!S$10:S$109,'Portfolio Allocation'!$A$10:$A$109,'Graph Tables'!$D214)</f>
        <v>0</v>
      </c>
      <c r="W214" s="47">
        <f>SUMIFS('Portfolio Allocation'!T$10:T$109,'Portfolio Allocation'!$A$10:$A$109,'Graph Tables'!$D214)</f>
        <v>0</v>
      </c>
      <c r="X214" s="47">
        <f>SUMIFS('Portfolio Allocation'!U$10:U$109,'Portfolio Allocation'!$A$10:$A$109,'Graph Tables'!$D214)</f>
        <v>0</v>
      </c>
      <c r="Y214" s="47">
        <f>SUMIFS('Portfolio Allocation'!V$10:V$109,'Portfolio Allocation'!$A$10:$A$109,'Graph Tables'!$D214)</f>
        <v>0</v>
      </c>
      <c r="Z214" s="47">
        <f>SUMIFS('Portfolio Allocation'!W$10:W$109,'Portfolio Allocation'!$A$10:$A$109,'Graph Tables'!$D214)</f>
        <v>0</v>
      </c>
      <c r="AA214" s="47">
        <f>SUMIFS('Portfolio Allocation'!X$10:X$109,'Portfolio Allocation'!$A$10:$A$109,'Graph Tables'!$D214)</f>
        <v>0</v>
      </c>
      <c r="AB214" s="47">
        <f>SUMIFS('Portfolio Allocation'!Y$10:Y$109,'Portfolio Allocation'!$A$10:$A$109,'Graph Tables'!$D214)</f>
        <v>0</v>
      </c>
      <c r="AC214" s="47">
        <f>SUMIFS('Portfolio Allocation'!Z$10:Z$109,'Portfolio Allocation'!$A$10:$A$109,'Graph Tables'!$D214)</f>
        <v>0</v>
      </c>
      <c r="AD214" s="47"/>
      <c r="AH214" s="47"/>
      <c r="AI214" s="269">
        <f t="shared" si="322"/>
        <v>1</v>
      </c>
      <c r="AJ214" s="269">
        <f>AI214+COUNTIF(AI$2:$AI214,AI214)-1</f>
        <v>213</v>
      </c>
      <c r="AK214" s="271" t="str">
        <f t="shared" si="270"/>
        <v>Thailand</v>
      </c>
      <c r="AL214" s="71">
        <f t="shared" si="323"/>
        <v>0</v>
      </c>
      <c r="AM214" s="45">
        <f t="shared" si="271"/>
        <v>0</v>
      </c>
      <c r="AN214" s="45">
        <f t="shared" si="272"/>
        <v>0</v>
      </c>
      <c r="AO214" s="45">
        <f t="shared" si="273"/>
        <v>0</v>
      </c>
      <c r="AP214" s="45">
        <f t="shared" si="274"/>
        <v>0</v>
      </c>
      <c r="AQ214" s="45">
        <f t="shared" si="275"/>
        <v>0</v>
      </c>
      <c r="AR214" s="45">
        <f t="shared" si="276"/>
        <v>0</v>
      </c>
      <c r="AS214" s="45">
        <f t="shared" si="277"/>
        <v>0</v>
      </c>
      <c r="AT214" s="45">
        <f t="shared" si="278"/>
        <v>0</v>
      </c>
      <c r="AU214" s="45">
        <f t="shared" si="279"/>
        <v>0</v>
      </c>
      <c r="AV214" s="45">
        <f t="shared" si="280"/>
        <v>0</v>
      </c>
      <c r="AW214" s="45">
        <f t="shared" si="281"/>
        <v>0</v>
      </c>
      <c r="AX214" s="45">
        <f t="shared" si="282"/>
        <v>0</v>
      </c>
      <c r="AY214" s="45">
        <f t="shared" si="283"/>
        <v>0</v>
      </c>
      <c r="AZ214" s="45">
        <f t="shared" si="284"/>
        <v>0</v>
      </c>
      <c r="BA214" s="45">
        <f t="shared" si="285"/>
        <v>0</v>
      </c>
      <c r="BB214" s="45">
        <f t="shared" si="286"/>
        <v>0</v>
      </c>
      <c r="BC214" s="45">
        <f t="shared" si="287"/>
        <v>0</v>
      </c>
      <c r="BD214" s="45">
        <f t="shared" si="288"/>
        <v>0</v>
      </c>
      <c r="BE214" s="45">
        <f t="shared" si="289"/>
        <v>0</v>
      </c>
      <c r="BF214" s="45">
        <f t="shared" si="290"/>
        <v>0</v>
      </c>
      <c r="BG214" s="45">
        <f t="shared" si="291"/>
        <v>0</v>
      </c>
      <c r="BH214" s="45">
        <f t="shared" si="292"/>
        <v>0</v>
      </c>
      <c r="BI214" s="45">
        <f t="shared" si="293"/>
        <v>0</v>
      </c>
      <c r="BJ214" s="45">
        <f t="shared" si="294"/>
        <v>0</v>
      </c>
      <c r="BK214" s="45"/>
      <c r="CN214" s="274">
        <f t="shared" si="324"/>
        <v>0</v>
      </c>
      <c r="CO214" s="274">
        <v>213</v>
      </c>
      <c r="CP214" s="269">
        <f t="shared" si="325"/>
        <v>1</v>
      </c>
      <c r="CQ214" s="269">
        <f>CP214+COUNTIF($CP$2:CP214,CP214)-1</f>
        <v>213</v>
      </c>
      <c r="CR214" s="271" t="str">
        <f t="shared" si="295"/>
        <v>Thailand</v>
      </c>
      <c r="CS214" s="71">
        <f t="shared" si="326"/>
        <v>0</v>
      </c>
      <c r="CT214" s="45">
        <f t="shared" si="296"/>
        <v>0</v>
      </c>
      <c r="CU214" s="45">
        <f t="shared" si="297"/>
        <v>0</v>
      </c>
      <c r="CV214" s="45">
        <f t="shared" si="298"/>
        <v>0</v>
      </c>
      <c r="CW214" s="45">
        <f t="shared" si="299"/>
        <v>0</v>
      </c>
      <c r="CX214" s="45">
        <f t="shared" si="300"/>
        <v>0</v>
      </c>
      <c r="CY214" s="45">
        <f t="shared" si="301"/>
        <v>0</v>
      </c>
      <c r="CZ214" s="45">
        <f t="shared" si="302"/>
        <v>0</v>
      </c>
      <c r="DA214" s="45">
        <f t="shared" si="303"/>
        <v>0</v>
      </c>
      <c r="DB214" s="45">
        <f t="shared" si="304"/>
        <v>0</v>
      </c>
      <c r="DC214" s="45">
        <f t="shared" si="305"/>
        <v>0</v>
      </c>
      <c r="DD214" s="45">
        <f t="shared" si="306"/>
        <v>0</v>
      </c>
      <c r="DE214" s="45">
        <f t="shared" si="307"/>
        <v>0</v>
      </c>
      <c r="DF214" s="45">
        <f t="shared" si="308"/>
        <v>0</v>
      </c>
      <c r="DG214" s="45">
        <f t="shared" si="309"/>
        <v>0</v>
      </c>
      <c r="DH214" s="45">
        <f t="shared" si="310"/>
        <v>0</v>
      </c>
      <c r="DI214" s="45">
        <f t="shared" si="311"/>
        <v>0</v>
      </c>
      <c r="DJ214" s="45">
        <f t="shared" si="312"/>
        <v>0</v>
      </c>
      <c r="DK214" s="45">
        <f t="shared" si="313"/>
        <v>0</v>
      </c>
      <c r="DL214" s="45">
        <f t="shared" si="314"/>
        <v>0</v>
      </c>
      <c r="DM214" s="45">
        <f t="shared" si="315"/>
        <v>0</v>
      </c>
      <c r="DN214" s="45">
        <f t="shared" si="316"/>
        <v>0</v>
      </c>
      <c r="DO214" s="45">
        <f t="shared" si="317"/>
        <v>0</v>
      </c>
      <c r="DP214" s="45">
        <f t="shared" si="318"/>
        <v>0</v>
      </c>
      <c r="DQ214" s="45">
        <f t="shared" si="319"/>
        <v>0</v>
      </c>
    </row>
    <row r="215" spans="1:121">
      <c r="A215" s="269">
        <v>214</v>
      </c>
      <c r="B215" s="400">
        <f t="shared" si="320"/>
        <v>1</v>
      </c>
      <c r="C215" s="401">
        <f>B215+COUNTIF(B$2:$B215,B215)-1</f>
        <v>214</v>
      </c>
      <c r="D215" s="402" t="str">
        <f>Tables!AI215</f>
        <v>Timor-Leste</v>
      </c>
      <c r="E215" s="403">
        <f t="shared" si="321"/>
        <v>0</v>
      </c>
      <c r="F215" s="47">
        <f>SUMIFS('Portfolio Allocation'!C$10:C$109,'Portfolio Allocation'!$A$10:$A$109,'Graph Tables'!$D215)</f>
        <v>0</v>
      </c>
      <c r="G215" s="47">
        <f>SUMIFS('Portfolio Allocation'!D$10:D$109,'Portfolio Allocation'!$A$10:$A$109,'Graph Tables'!$D215)</f>
        <v>0</v>
      </c>
      <c r="H215" s="47">
        <f>SUMIFS('Portfolio Allocation'!E$10:E$109,'Portfolio Allocation'!$A$10:$A$109,'Graph Tables'!$D215)</f>
        <v>0</v>
      </c>
      <c r="I215" s="47">
        <f>SUMIFS('Portfolio Allocation'!F$10:F$109,'Portfolio Allocation'!$A$10:$A$109,'Graph Tables'!$D215)</f>
        <v>0</v>
      </c>
      <c r="J215" s="47">
        <f>SUMIFS('Portfolio Allocation'!G$10:G$109,'Portfolio Allocation'!$A$10:$A$109,'Graph Tables'!$D215)</f>
        <v>0</v>
      </c>
      <c r="K215" s="47">
        <f>SUMIFS('Portfolio Allocation'!H$10:H$109,'Portfolio Allocation'!$A$10:$A$109,'Graph Tables'!$D215)</f>
        <v>0</v>
      </c>
      <c r="L215" s="47">
        <f>SUMIFS('Portfolio Allocation'!I$10:I$109,'Portfolio Allocation'!$A$10:$A$109,'Graph Tables'!$D215)</f>
        <v>0</v>
      </c>
      <c r="M215" s="47">
        <f>SUMIFS('Portfolio Allocation'!J$10:J$109,'Portfolio Allocation'!$A$10:$A$109,'Graph Tables'!$D215)</f>
        <v>0</v>
      </c>
      <c r="N215" s="47">
        <f>SUMIFS('Portfolio Allocation'!K$10:K$109,'Portfolio Allocation'!$A$10:$A$109,'Graph Tables'!$D215)</f>
        <v>0</v>
      </c>
      <c r="O215" s="47">
        <f>SUMIFS('Portfolio Allocation'!L$10:L$109,'Portfolio Allocation'!$A$10:$A$109,'Graph Tables'!$D215)</f>
        <v>0</v>
      </c>
      <c r="P215" s="47">
        <f>SUMIFS('Portfolio Allocation'!M$10:M$109,'Portfolio Allocation'!$A$10:$A$109,'Graph Tables'!$D215)</f>
        <v>0</v>
      </c>
      <c r="Q215" s="47">
        <f>SUMIFS('Portfolio Allocation'!N$10:N$109,'Portfolio Allocation'!$A$10:$A$109,'Graph Tables'!$D215)</f>
        <v>0</v>
      </c>
      <c r="R215" s="47">
        <f>SUMIFS('Portfolio Allocation'!O$10:O$109,'Portfolio Allocation'!$A$10:$A$109,'Graph Tables'!$D215)</f>
        <v>0</v>
      </c>
      <c r="S215" s="47">
        <f>SUMIFS('Portfolio Allocation'!P$10:P$109,'Portfolio Allocation'!$A$10:$A$109,'Graph Tables'!$D215)</f>
        <v>0</v>
      </c>
      <c r="T215" s="47">
        <f>SUMIFS('Portfolio Allocation'!Q$10:Q$109,'Portfolio Allocation'!$A$10:$A$109,'Graph Tables'!$D215)</f>
        <v>0</v>
      </c>
      <c r="U215" s="47">
        <f>SUMIFS('Portfolio Allocation'!R$10:R$109,'Portfolio Allocation'!$A$10:$A$109,'Graph Tables'!$D215)</f>
        <v>0</v>
      </c>
      <c r="V215" s="47">
        <f>SUMIFS('Portfolio Allocation'!S$10:S$109,'Portfolio Allocation'!$A$10:$A$109,'Graph Tables'!$D215)</f>
        <v>0</v>
      </c>
      <c r="W215" s="47">
        <f>SUMIFS('Portfolio Allocation'!T$10:T$109,'Portfolio Allocation'!$A$10:$A$109,'Graph Tables'!$D215)</f>
        <v>0</v>
      </c>
      <c r="X215" s="47">
        <f>SUMIFS('Portfolio Allocation'!U$10:U$109,'Portfolio Allocation'!$A$10:$A$109,'Graph Tables'!$D215)</f>
        <v>0</v>
      </c>
      <c r="Y215" s="47">
        <f>SUMIFS('Portfolio Allocation'!V$10:V$109,'Portfolio Allocation'!$A$10:$A$109,'Graph Tables'!$D215)</f>
        <v>0</v>
      </c>
      <c r="Z215" s="47">
        <f>SUMIFS('Portfolio Allocation'!W$10:W$109,'Portfolio Allocation'!$A$10:$A$109,'Graph Tables'!$D215)</f>
        <v>0</v>
      </c>
      <c r="AA215" s="47">
        <f>SUMIFS('Portfolio Allocation'!X$10:X$109,'Portfolio Allocation'!$A$10:$A$109,'Graph Tables'!$D215)</f>
        <v>0</v>
      </c>
      <c r="AB215" s="47">
        <f>SUMIFS('Portfolio Allocation'!Y$10:Y$109,'Portfolio Allocation'!$A$10:$A$109,'Graph Tables'!$D215)</f>
        <v>0</v>
      </c>
      <c r="AC215" s="47">
        <f>SUMIFS('Portfolio Allocation'!Z$10:Z$109,'Portfolio Allocation'!$A$10:$A$109,'Graph Tables'!$D215)</f>
        <v>0</v>
      </c>
      <c r="AD215" s="47"/>
      <c r="AH215" s="47"/>
      <c r="AI215" s="269">
        <f t="shared" si="322"/>
        <v>1</v>
      </c>
      <c r="AJ215" s="269">
        <f>AI215+COUNTIF(AI$2:$AI215,AI215)-1</f>
        <v>214</v>
      </c>
      <c r="AK215" s="271" t="str">
        <f t="shared" si="270"/>
        <v>Timor-Leste</v>
      </c>
      <c r="AL215" s="71">
        <f t="shared" si="323"/>
        <v>0</v>
      </c>
      <c r="AM215" s="45">
        <f t="shared" si="271"/>
        <v>0</v>
      </c>
      <c r="AN215" s="45">
        <f t="shared" si="272"/>
        <v>0</v>
      </c>
      <c r="AO215" s="45">
        <f t="shared" si="273"/>
        <v>0</v>
      </c>
      <c r="AP215" s="45">
        <f t="shared" si="274"/>
        <v>0</v>
      </c>
      <c r="AQ215" s="45">
        <f t="shared" si="275"/>
        <v>0</v>
      </c>
      <c r="AR215" s="45">
        <f t="shared" si="276"/>
        <v>0</v>
      </c>
      <c r="AS215" s="45">
        <f t="shared" si="277"/>
        <v>0</v>
      </c>
      <c r="AT215" s="45">
        <f t="shared" si="278"/>
        <v>0</v>
      </c>
      <c r="AU215" s="45">
        <f t="shared" si="279"/>
        <v>0</v>
      </c>
      <c r="AV215" s="45">
        <f t="shared" si="280"/>
        <v>0</v>
      </c>
      <c r="AW215" s="45">
        <f t="shared" si="281"/>
        <v>0</v>
      </c>
      <c r="AX215" s="45">
        <f t="shared" si="282"/>
        <v>0</v>
      </c>
      <c r="AY215" s="45">
        <f t="shared" si="283"/>
        <v>0</v>
      </c>
      <c r="AZ215" s="45">
        <f t="shared" si="284"/>
        <v>0</v>
      </c>
      <c r="BA215" s="45">
        <f t="shared" si="285"/>
        <v>0</v>
      </c>
      <c r="BB215" s="45">
        <f t="shared" si="286"/>
        <v>0</v>
      </c>
      <c r="BC215" s="45">
        <f t="shared" si="287"/>
        <v>0</v>
      </c>
      <c r="BD215" s="45">
        <f t="shared" si="288"/>
        <v>0</v>
      </c>
      <c r="BE215" s="45">
        <f t="shared" si="289"/>
        <v>0</v>
      </c>
      <c r="BF215" s="45">
        <f t="shared" si="290"/>
        <v>0</v>
      </c>
      <c r="BG215" s="45">
        <f t="shared" si="291"/>
        <v>0</v>
      </c>
      <c r="BH215" s="45">
        <f t="shared" si="292"/>
        <v>0</v>
      </c>
      <c r="BI215" s="45">
        <f t="shared" si="293"/>
        <v>0</v>
      </c>
      <c r="BJ215" s="45">
        <f t="shared" si="294"/>
        <v>0</v>
      </c>
      <c r="BK215" s="45"/>
      <c r="CN215" s="274">
        <f t="shared" si="324"/>
        <v>0</v>
      </c>
      <c r="CO215" s="274">
        <v>214</v>
      </c>
      <c r="CP215" s="269">
        <f t="shared" si="325"/>
        <v>1</v>
      </c>
      <c r="CQ215" s="269">
        <f>CP215+COUNTIF($CP$2:CP215,CP215)-1</f>
        <v>214</v>
      </c>
      <c r="CR215" s="271" t="str">
        <f t="shared" si="295"/>
        <v>Timor-Leste</v>
      </c>
      <c r="CS215" s="71">
        <f t="shared" si="326"/>
        <v>0</v>
      </c>
      <c r="CT215" s="45">
        <f t="shared" si="296"/>
        <v>0</v>
      </c>
      <c r="CU215" s="45">
        <f t="shared" si="297"/>
        <v>0</v>
      </c>
      <c r="CV215" s="45">
        <f t="shared" si="298"/>
        <v>0</v>
      </c>
      <c r="CW215" s="45">
        <f t="shared" si="299"/>
        <v>0</v>
      </c>
      <c r="CX215" s="45">
        <f t="shared" si="300"/>
        <v>0</v>
      </c>
      <c r="CY215" s="45">
        <f t="shared" si="301"/>
        <v>0</v>
      </c>
      <c r="CZ215" s="45">
        <f t="shared" si="302"/>
        <v>0</v>
      </c>
      <c r="DA215" s="45">
        <f t="shared" si="303"/>
        <v>0</v>
      </c>
      <c r="DB215" s="45">
        <f t="shared" si="304"/>
        <v>0</v>
      </c>
      <c r="DC215" s="45">
        <f t="shared" si="305"/>
        <v>0</v>
      </c>
      <c r="DD215" s="45">
        <f t="shared" si="306"/>
        <v>0</v>
      </c>
      <c r="DE215" s="45">
        <f t="shared" si="307"/>
        <v>0</v>
      </c>
      <c r="DF215" s="45">
        <f t="shared" si="308"/>
        <v>0</v>
      </c>
      <c r="DG215" s="45">
        <f t="shared" si="309"/>
        <v>0</v>
      </c>
      <c r="DH215" s="45">
        <f t="shared" si="310"/>
        <v>0</v>
      </c>
      <c r="DI215" s="45">
        <f t="shared" si="311"/>
        <v>0</v>
      </c>
      <c r="DJ215" s="45">
        <f t="shared" si="312"/>
        <v>0</v>
      </c>
      <c r="DK215" s="45">
        <f t="shared" si="313"/>
        <v>0</v>
      </c>
      <c r="DL215" s="45">
        <f t="shared" si="314"/>
        <v>0</v>
      </c>
      <c r="DM215" s="45">
        <f t="shared" si="315"/>
        <v>0</v>
      </c>
      <c r="DN215" s="45">
        <f t="shared" si="316"/>
        <v>0</v>
      </c>
      <c r="DO215" s="45">
        <f t="shared" si="317"/>
        <v>0</v>
      </c>
      <c r="DP215" s="45">
        <f t="shared" si="318"/>
        <v>0</v>
      </c>
      <c r="DQ215" s="45">
        <f t="shared" si="319"/>
        <v>0</v>
      </c>
    </row>
    <row r="216" spans="1:121">
      <c r="A216" s="269">
        <v>215</v>
      </c>
      <c r="B216" s="400">
        <f t="shared" si="320"/>
        <v>1</v>
      </c>
      <c r="C216" s="401">
        <f>B216+COUNTIF(B$2:$B216,B216)-1</f>
        <v>215</v>
      </c>
      <c r="D216" s="402" t="str">
        <f>Tables!AI216</f>
        <v>Togo</v>
      </c>
      <c r="E216" s="403">
        <f t="shared" si="321"/>
        <v>0</v>
      </c>
      <c r="F216" s="47">
        <f>SUMIFS('Portfolio Allocation'!C$10:C$109,'Portfolio Allocation'!$A$10:$A$109,'Graph Tables'!$D216)</f>
        <v>0</v>
      </c>
      <c r="G216" s="47">
        <f>SUMIFS('Portfolio Allocation'!D$10:D$109,'Portfolio Allocation'!$A$10:$A$109,'Graph Tables'!$D216)</f>
        <v>0</v>
      </c>
      <c r="H216" s="47">
        <f>SUMIFS('Portfolio Allocation'!E$10:E$109,'Portfolio Allocation'!$A$10:$A$109,'Graph Tables'!$D216)</f>
        <v>0</v>
      </c>
      <c r="I216" s="47">
        <f>SUMIFS('Portfolio Allocation'!F$10:F$109,'Portfolio Allocation'!$A$10:$A$109,'Graph Tables'!$D216)</f>
        <v>0</v>
      </c>
      <c r="J216" s="47">
        <f>SUMIFS('Portfolio Allocation'!G$10:G$109,'Portfolio Allocation'!$A$10:$A$109,'Graph Tables'!$D216)</f>
        <v>0</v>
      </c>
      <c r="K216" s="47">
        <f>SUMIFS('Portfolio Allocation'!H$10:H$109,'Portfolio Allocation'!$A$10:$A$109,'Graph Tables'!$D216)</f>
        <v>0</v>
      </c>
      <c r="L216" s="47">
        <f>SUMIFS('Portfolio Allocation'!I$10:I$109,'Portfolio Allocation'!$A$10:$A$109,'Graph Tables'!$D216)</f>
        <v>0</v>
      </c>
      <c r="M216" s="47">
        <f>SUMIFS('Portfolio Allocation'!J$10:J$109,'Portfolio Allocation'!$A$10:$A$109,'Graph Tables'!$D216)</f>
        <v>0</v>
      </c>
      <c r="N216" s="47">
        <f>SUMIFS('Portfolio Allocation'!K$10:K$109,'Portfolio Allocation'!$A$10:$A$109,'Graph Tables'!$D216)</f>
        <v>0</v>
      </c>
      <c r="O216" s="47">
        <f>SUMIFS('Portfolio Allocation'!L$10:L$109,'Portfolio Allocation'!$A$10:$A$109,'Graph Tables'!$D216)</f>
        <v>0</v>
      </c>
      <c r="P216" s="47">
        <f>SUMIFS('Portfolio Allocation'!M$10:M$109,'Portfolio Allocation'!$A$10:$A$109,'Graph Tables'!$D216)</f>
        <v>0</v>
      </c>
      <c r="Q216" s="47">
        <f>SUMIFS('Portfolio Allocation'!N$10:N$109,'Portfolio Allocation'!$A$10:$A$109,'Graph Tables'!$D216)</f>
        <v>0</v>
      </c>
      <c r="R216" s="47">
        <f>SUMIFS('Portfolio Allocation'!O$10:O$109,'Portfolio Allocation'!$A$10:$A$109,'Graph Tables'!$D216)</f>
        <v>0</v>
      </c>
      <c r="S216" s="47">
        <f>SUMIFS('Portfolio Allocation'!P$10:P$109,'Portfolio Allocation'!$A$10:$A$109,'Graph Tables'!$D216)</f>
        <v>0</v>
      </c>
      <c r="T216" s="47">
        <f>SUMIFS('Portfolio Allocation'!Q$10:Q$109,'Portfolio Allocation'!$A$10:$A$109,'Graph Tables'!$D216)</f>
        <v>0</v>
      </c>
      <c r="U216" s="47">
        <f>SUMIFS('Portfolio Allocation'!R$10:R$109,'Portfolio Allocation'!$A$10:$A$109,'Graph Tables'!$D216)</f>
        <v>0</v>
      </c>
      <c r="V216" s="47">
        <f>SUMIFS('Portfolio Allocation'!S$10:S$109,'Portfolio Allocation'!$A$10:$A$109,'Graph Tables'!$D216)</f>
        <v>0</v>
      </c>
      <c r="W216" s="47">
        <f>SUMIFS('Portfolio Allocation'!T$10:T$109,'Portfolio Allocation'!$A$10:$A$109,'Graph Tables'!$D216)</f>
        <v>0</v>
      </c>
      <c r="X216" s="47">
        <f>SUMIFS('Portfolio Allocation'!U$10:U$109,'Portfolio Allocation'!$A$10:$A$109,'Graph Tables'!$D216)</f>
        <v>0</v>
      </c>
      <c r="Y216" s="47">
        <f>SUMIFS('Portfolio Allocation'!V$10:V$109,'Portfolio Allocation'!$A$10:$A$109,'Graph Tables'!$D216)</f>
        <v>0</v>
      </c>
      <c r="Z216" s="47">
        <f>SUMIFS('Portfolio Allocation'!W$10:W$109,'Portfolio Allocation'!$A$10:$A$109,'Graph Tables'!$D216)</f>
        <v>0</v>
      </c>
      <c r="AA216" s="47">
        <f>SUMIFS('Portfolio Allocation'!X$10:X$109,'Portfolio Allocation'!$A$10:$A$109,'Graph Tables'!$D216)</f>
        <v>0</v>
      </c>
      <c r="AB216" s="47">
        <f>SUMIFS('Portfolio Allocation'!Y$10:Y$109,'Portfolio Allocation'!$A$10:$A$109,'Graph Tables'!$D216)</f>
        <v>0</v>
      </c>
      <c r="AC216" s="47">
        <f>SUMIFS('Portfolio Allocation'!Z$10:Z$109,'Portfolio Allocation'!$A$10:$A$109,'Graph Tables'!$D216)</f>
        <v>0</v>
      </c>
      <c r="AD216" s="47"/>
      <c r="AH216" s="47"/>
      <c r="AI216" s="269">
        <f t="shared" si="322"/>
        <v>1</v>
      </c>
      <c r="AJ216" s="269">
        <f>AI216+COUNTIF(AI$2:$AI216,AI216)-1</f>
        <v>215</v>
      </c>
      <c r="AK216" s="271" t="str">
        <f t="shared" si="270"/>
        <v>Togo</v>
      </c>
      <c r="AL216" s="71">
        <f t="shared" si="323"/>
        <v>0</v>
      </c>
      <c r="AM216" s="45">
        <f t="shared" si="271"/>
        <v>0</v>
      </c>
      <c r="AN216" s="45">
        <f t="shared" si="272"/>
        <v>0</v>
      </c>
      <c r="AO216" s="45">
        <f t="shared" si="273"/>
        <v>0</v>
      </c>
      <c r="AP216" s="45">
        <f t="shared" si="274"/>
        <v>0</v>
      </c>
      <c r="AQ216" s="45">
        <f t="shared" si="275"/>
        <v>0</v>
      </c>
      <c r="AR216" s="45">
        <f t="shared" si="276"/>
        <v>0</v>
      </c>
      <c r="AS216" s="45">
        <f t="shared" si="277"/>
        <v>0</v>
      </c>
      <c r="AT216" s="45">
        <f t="shared" si="278"/>
        <v>0</v>
      </c>
      <c r="AU216" s="45">
        <f t="shared" si="279"/>
        <v>0</v>
      </c>
      <c r="AV216" s="45">
        <f t="shared" si="280"/>
        <v>0</v>
      </c>
      <c r="AW216" s="45">
        <f t="shared" si="281"/>
        <v>0</v>
      </c>
      <c r="AX216" s="45">
        <f t="shared" si="282"/>
        <v>0</v>
      </c>
      <c r="AY216" s="45">
        <f t="shared" si="283"/>
        <v>0</v>
      </c>
      <c r="AZ216" s="45">
        <f t="shared" si="284"/>
        <v>0</v>
      </c>
      <c r="BA216" s="45">
        <f t="shared" si="285"/>
        <v>0</v>
      </c>
      <c r="BB216" s="45">
        <f t="shared" si="286"/>
        <v>0</v>
      </c>
      <c r="BC216" s="45">
        <f t="shared" si="287"/>
        <v>0</v>
      </c>
      <c r="BD216" s="45">
        <f t="shared" si="288"/>
        <v>0</v>
      </c>
      <c r="BE216" s="45">
        <f t="shared" si="289"/>
        <v>0</v>
      </c>
      <c r="BF216" s="45">
        <f t="shared" si="290"/>
        <v>0</v>
      </c>
      <c r="BG216" s="45">
        <f t="shared" si="291"/>
        <v>0</v>
      </c>
      <c r="BH216" s="45">
        <f t="shared" si="292"/>
        <v>0</v>
      </c>
      <c r="BI216" s="45">
        <f t="shared" si="293"/>
        <v>0</v>
      </c>
      <c r="BJ216" s="45">
        <f t="shared" si="294"/>
        <v>0</v>
      </c>
      <c r="BK216" s="45"/>
      <c r="CN216" s="274">
        <f t="shared" si="324"/>
        <v>0</v>
      </c>
      <c r="CO216" s="274">
        <v>215</v>
      </c>
      <c r="CP216" s="269">
        <f t="shared" si="325"/>
        <v>1</v>
      </c>
      <c r="CQ216" s="269">
        <f>CP216+COUNTIF($CP$2:CP216,CP216)-1</f>
        <v>215</v>
      </c>
      <c r="CR216" s="271" t="str">
        <f t="shared" si="295"/>
        <v>Togo</v>
      </c>
      <c r="CS216" s="71">
        <f t="shared" si="326"/>
        <v>0</v>
      </c>
      <c r="CT216" s="45">
        <f t="shared" si="296"/>
        <v>0</v>
      </c>
      <c r="CU216" s="45">
        <f t="shared" si="297"/>
        <v>0</v>
      </c>
      <c r="CV216" s="45">
        <f t="shared" si="298"/>
        <v>0</v>
      </c>
      <c r="CW216" s="45">
        <f t="shared" si="299"/>
        <v>0</v>
      </c>
      <c r="CX216" s="45">
        <f t="shared" si="300"/>
        <v>0</v>
      </c>
      <c r="CY216" s="45">
        <f t="shared" si="301"/>
        <v>0</v>
      </c>
      <c r="CZ216" s="45">
        <f t="shared" si="302"/>
        <v>0</v>
      </c>
      <c r="DA216" s="45">
        <f t="shared" si="303"/>
        <v>0</v>
      </c>
      <c r="DB216" s="45">
        <f t="shared" si="304"/>
        <v>0</v>
      </c>
      <c r="DC216" s="45">
        <f t="shared" si="305"/>
        <v>0</v>
      </c>
      <c r="DD216" s="45">
        <f t="shared" si="306"/>
        <v>0</v>
      </c>
      <c r="DE216" s="45">
        <f t="shared" si="307"/>
        <v>0</v>
      </c>
      <c r="DF216" s="45">
        <f t="shared" si="308"/>
        <v>0</v>
      </c>
      <c r="DG216" s="45">
        <f t="shared" si="309"/>
        <v>0</v>
      </c>
      <c r="DH216" s="45">
        <f t="shared" si="310"/>
        <v>0</v>
      </c>
      <c r="DI216" s="45">
        <f t="shared" si="311"/>
        <v>0</v>
      </c>
      <c r="DJ216" s="45">
        <f t="shared" si="312"/>
        <v>0</v>
      </c>
      <c r="DK216" s="45">
        <f t="shared" si="313"/>
        <v>0</v>
      </c>
      <c r="DL216" s="45">
        <f t="shared" si="314"/>
        <v>0</v>
      </c>
      <c r="DM216" s="45">
        <f t="shared" si="315"/>
        <v>0</v>
      </c>
      <c r="DN216" s="45">
        <f t="shared" si="316"/>
        <v>0</v>
      </c>
      <c r="DO216" s="45">
        <f t="shared" si="317"/>
        <v>0</v>
      </c>
      <c r="DP216" s="45">
        <f t="shared" si="318"/>
        <v>0</v>
      </c>
      <c r="DQ216" s="45">
        <f t="shared" si="319"/>
        <v>0</v>
      </c>
    </row>
    <row r="217" spans="1:121">
      <c r="A217" s="269">
        <v>216</v>
      </c>
      <c r="B217" s="400">
        <f t="shared" si="320"/>
        <v>1</v>
      </c>
      <c r="C217" s="401">
        <f>B217+COUNTIF(B$2:$B217,B217)-1</f>
        <v>216</v>
      </c>
      <c r="D217" s="402" t="str">
        <f>Tables!AI217</f>
        <v>Tokelau</v>
      </c>
      <c r="E217" s="403">
        <f t="shared" si="321"/>
        <v>0</v>
      </c>
      <c r="F217" s="47">
        <f>SUMIFS('Portfolio Allocation'!C$10:C$109,'Portfolio Allocation'!$A$10:$A$109,'Graph Tables'!$D217)</f>
        <v>0</v>
      </c>
      <c r="G217" s="47">
        <f>SUMIFS('Portfolio Allocation'!D$10:D$109,'Portfolio Allocation'!$A$10:$A$109,'Graph Tables'!$D217)</f>
        <v>0</v>
      </c>
      <c r="H217" s="47">
        <f>SUMIFS('Portfolio Allocation'!E$10:E$109,'Portfolio Allocation'!$A$10:$A$109,'Graph Tables'!$D217)</f>
        <v>0</v>
      </c>
      <c r="I217" s="47">
        <f>SUMIFS('Portfolio Allocation'!F$10:F$109,'Portfolio Allocation'!$A$10:$A$109,'Graph Tables'!$D217)</f>
        <v>0</v>
      </c>
      <c r="J217" s="47">
        <f>SUMIFS('Portfolio Allocation'!G$10:G$109,'Portfolio Allocation'!$A$10:$A$109,'Graph Tables'!$D217)</f>
        <v>0</v>
      </c>
      <c r="K217" s="47">
        <f>SUMIFS('Portfolio Allocation'!H$10:H$109,'Portfolio Allocation'!$A$10:$A$109,'Graph Tables'!$D217)</f>
        <v>0</v>
      </c>
      <c r="L217" s="47">
        <f>SUMIFS('Portfolio Allocation'!I$10:I$109,'Portfolio Allocation'!$A$10:$A$109,'Graph Tables'!$D217)</f>
        <v>0</v>
      </c>
      <c r="M217" s="47">
        <f>SUMIFS('Portfolio Allocation'!J$10:J$109,'Portfolio Allocation'!$A$10:$A$109,'Graph Tables'!$D217)</f>
        <v>0</v>
      </c>
      <c r="N217" s="47">
        <f>SUMIFS('Portfolio Allocation'!K$10:K$109,'Portfolio Allocation'!$A$10:$A$109,'Graph Tables'!$D217)</f>
        <v>0</v>
      </c>
      <c r="O217" s="47">
        <f>SUMIFS('Portfolio Allocation'!L$10:L$109,'Portfolio Allocation'!$A$10:$A$109,'Graph Tables'!$D217)</f>
        <v>0</v>
      </c>
      <c r="P217" s="47">
        <f>SUMIFS('Portfolio Allocation'!M$10:M$109,'Portfolio Allocation'!$A$10:$A$109,'Graph Tables'!$D217)</f>
        <v>0</v>
      </c>
      <c r="Q217" s="47">
        <f>SUMIFS('Portfolio Allocation'!N$10:N$109,'Portfolio Allocation'!$A$10:$A$109,'Graph Tables'!$D217)</f>
        <v>0</v>
      </c>
      <c r="R217" s="47">
        <f>SUMIFS('Portfolio Allocation'!O$10:O$109,'Portfolio Allocation'!$A$10:$A$109,'Graph Tables'!$D217)</f>
        <v>0</v>
      </c>
      <c r="S217" s="47">
        <f>SUMIFS('Portfolio Allocation'!P$10:P$109,'Portfolio Allocation'!$A$10:$A$109,'Graph Tables'!$D217)</f>
        <v>0</v>
      </c>
      <c r="T217" s="47">
        <f>SUMIFS('Portfolio Allocation'!Q$10:Q$109,'Portfolio Allocation'!$A$10:$A$109,'Graph Tables'!$D217)</f>
        <v>0</v>
      </c>
      <c r="U217" s="47">
        <f>SUMIFS('Portfolio Allocation'!R$10:R$109,'Portfolio Allocation'!$A$10:$A$109,'Graph Tables'!$D217)</f>
        <v>0</v>
      </c>
      <c r="V217" s="47">
        <f>SUMIFS('Portfolio Allocation'!S$10:S$109,'Portfolio Allocation'!$A$10:$A$109,'Graph Tables'!$D217)</f>
        <v>0</v>
      </c>
      <c r="W217" s="47">
        <f>SUMIFS('Portfolio Allocation'!T$10:T$109,'Portfolio Allocation'!$A$10:$A$109,'Graph Tables'!$D217)</f>
        <v>0</v>
      </c>
      <c r="X217" s="47">
        <f>SUMIFS('Portfolio Allocation'!U$10:U$109,'Portfolio Allocation'!$A$10:$A$109,'Graph Tables'!$D217)</f>
        <v>0</v>
      </c>
      <c r="Y217" s="47">
        <f>SUMIFS('Portfolio Allocation'!V$10:V$109,'Portfolio Allocation'!$A$10:$A$109,'Graph Tables'!$D217)</f>
        <v>0</v>
      </c>
      <c r="Z217" s="47">
        <f>SUMIFS('Portfolio Allocation'!W$10:W$109,'Portfolio Allocation'!$A$10:$A$109,'Graph Tables'!$D217)</f>
        <v>0</v>
      </c>
      <c r="AA217" s="47">
        <f>SUMIFS('Portfolio Allocation'!X$10:X$109,'Portfolio Allocation'!$A$10:$A$109,'Graph Tables'!$D217)</f>
        <v>0</v>
      </c>
      <c r="AB217" s="47">
        <f>SUMIFS('Portfolio Allocation'!Y$10:Y$109,'Portfolio Allocation'!$A$10:$A$109,'Graph Tables'!$D217)</f>
        <v>0</v>
      </c>
      <c r="AC217" s="47">
        <f>SUMIFS('Portfolio Allocation'!Z$10:Z$109,'Portfolio Allocation'!$A$10:$A$109,'Graph Tables'!$D217)</f>
        <v>0</v>
      </c>
      <c r="AD217" s="47"/>
      <c r="AH217" s="47"/>
      <c r="AI217" s="269">
        <f t="shared" si="322"/>
        <v>1</v>
      </c>
      <c r="AJ217" s="269">
        <f>AI217+COUNTIF(AI$2:$AI217,AI217)-1</f>
        <v>216</v>
      </c>
      <c r="AK217" s="271" t="str">
        <f t="shared" si="270"/>
        <v>Tokelau</v>
      </c>
      <c r="AL217" s="71">
        <f t="shared" si="323"/>
        <v>0</v>
      </c>
      <c r="AM217" s="45">
        <f t="shared" si="271"/>
        <v>0</v>
      </c>
      <c r="AN217" s="45">
        <f t="shared" si="272"/>
        <v>0</v>
      </c>
      <c r="AO217" s="45">
        <f t="shared" si="273"/>
        <v>0</v>
      </c>
      <c r="AP217" s="45">
        <f t="shared" si="274"/>
        <v>0</v>
      </c>
      <c r="AQ217" s="45">
        <f t="shared" si="275"/>
        <v>0</v>
      </c>
      <c r="AR217" s="45">
        <f t="shared" si="276"/>
        <v>0</v>
      </c>
      <c r="AS217" s="45">
        <f t="shared" si="277"/>
        <v>0</v>
      </c>
      <c r="AT217" s="45">
        <f t="shared" si="278"/>
        <v>0</v>
      </c>
      <c r="AU217" s="45">
        <f t="shared" si="279"/>
        <v>0</v>
      </c>
      <c r="AV217" s="45">
        <f t="shared" si="280"/>
        <v>0</v>
      </c>
      <c r="AW217" s="45">
        <f t="shared" si="281"/>
        <v>0</v>
      </c>
      <c r="AX217" s="45">
        <f t="shared" si="282"/>
        <v>0</v>
      </c>
      <c r="AY217" s="45">
        <f t="shared" si="283"/>
        <v>0</v>
      </c>
      <c r="AZ217" s="45">
        <f t="shared" si="284"/>
        <v>0</v>
      </c>
      <c r="BA217" s="45">
        <f t="shared" si="285"/>
        <v>0</v>
      </c>
      <c r="BB217" s="45">
        <f t="shared" si="286"/>
        <v>0</v>
      </c>
      <c r="BC217" s="45">
        <f t="shared" si="287"/>
        <v>0</v>
      </c>
      <c r="BD217" s="45">
        <f t="shared" si="288"/>
        <v>0</v>
      </c>
      <c r="BE217" s="45">
        <f t="shared" si="289"/>
        <v>0</v>
      </c>
      <c r="BF217" s="45">
        <f t="shared" si="290"/>
        <v>0</v>
      </c>
      <c r="BG217" s="45">
        <f t="shared" si="291"/>
        <v>0</v>
      </c>
      <c r="BH217" s="45">
        <f t="shared" si="292"/>
        <v>0</v>
      </c>
      <c r="BI217" s="45">
        <f t="shared" si="293"/>
        <v>0</v>
      </c>
      <c r="BJ217" s="45">
        <f t="shared" si="294"/>
        <v>0</v>
      </c>
      <c r="BK217" s="45"/>
      <c r="CN217" s="274">
        <f t="shared" si="324"/>
        <v>0</v>
      </c>
      <c r="CO217" s="274">
        <v>216</v>
      </c>
      <c r="CP217" s="269">
        <f t="shared" si="325"/>
        <v>1</v>
      </c>
      <c r="CQ217" s="269">
        <f>CP217+COUNTIF($CP$2:CP217,CP217)-1</f>
        <v>216</v>
      </c>
      <c r="CR217" s="271" t="str">
        <f t="shared" si="295"/>
        <v>Tokelau</v>
      </c>
      <c r="CS217" s="71">
        <f t="shared" si="326"/>
        <v>0</v>
      </c>
      <c r="CT217" s="45">
        <f t="shared" si="296"/>
        <v>0</v>
      </c>
      <c r="CU217" s="45">
        <f t="shared" si="297"/>
        <v>0</v>
      </c>
      <c r="CV217" s="45">
        <f t="shared" si="298"/>
        <v>0</v>
      </c>
      <c r="CW217" s="45">
        <f t="shared" si="299"/>
        <v>0</v>
      </c>
      <c r="CX217" s="45">
        <f t="shared" si="300"/>
        <v>0</v>
      </c>
      <c r="CY217" s="45">
        <f t="shared" si="301"/>
        <v>0</v>
      </c>
      <c r="CZ217" s="45">
        <f t="shared" si="302"/>
        <v>0</v>
      </c>
      <c r="DA217" s="45">
        <f t="shared" si="303"/>
        <v>0</v>
      </c>
      <c r="DB217" s="45">
        <f t="shared" si="304"/>
        <v>0</v>
      </c>
      <c r="DC217" s="45">
        <f t="shared" si="305"/>
        <v>0</v>
      </c>
      <c r="DD217" s="45">
        <f t="shared" si="306"/>
        <v>0</v>
      </c>
      <c r="DE217" s="45">
        <f t="shared" si="307"/>
        <v>0</v>
      </c>
      <c r="DF217" s="45">
        <f t="shared" si="308"/>
        <v>0</v>
      </c>
      <c r="DG217" s="45">
        <f t="shared" si="309"/>
        <v>0</v>
      </c>
      <c r="DH217" s="45">
        <f t="shared" si="310"/>
        <v>0</v>
      </c>
      <c r="DI217" s="45">
        <f t="shared" si="311"/>
        <v>0</v>
      </c>
      <c r="DJ217" s="45">
        <f t="shared" si="312"/>
        <v>0</v>
      </c>
      <c r="DK217" s="45">
        <f t="shared" si="313"/>
        <v>0</v>
      </c>
      <c r="DL217" s="45">
        <f t="shared" si="314"/>
        <v>0</v>
      </c>
      <c r="DM217" s="45">
        <f t="shared" si="315"/>
        <v>0</v>
      </c>
      <c r="DN217" s="45">
        <f t="shared" si="316"/>
        <v>0</v>
      </c>
      <c r="DO217" s="45">
        <f t="shared" si="317"/>
        <v>0</v>
      </c>
      <c r="DP217" s="45">
        <f t="shared" si="318"/>
        <v>0</v>
      </c>
      <c r="DQ217" s="45">
        <f t="shared" si="319"/>
        <v>0</v>
      </c>
    </row>
    <row r="218" spans="1:121">
      <c r="A218" s="269">
        <v>217</v>
      </c>
      <c r="B218" s="400">
        <f t="shared" si="320"/>
        <v>1</v>
      </c>
      <c r="C218" s="401">
        <f>B218+COUNTIF(B$2:$B218,B218)-1</f>
        <v>217</v>
      </c>
      <c r="D218" s="402" t="str">
        <f>Tables!AI218</f>
        <v>Tonga</v>
      </c>
      <c r="E218" s="403">
        <f t="shared" si="321"/>
        <v>0</v>
      </c>
      <c r="F218" s="47">
        <f>SUMIFS('Portfolio Allocation'!C$10:C$109,'Portfolio Allocation'!$A$10:$A$109,'Graph Tables'!$D218)</f>
        <v>0</v>
      </c>
      <c r="G218" s="47">
        <f>SUMIFS('Portfolio Allocation'!D$10:D$109,'Portfolio Allocation'!$A$10:$A$109,'Graph Tables'!$D218)</f>
        <v>0</v>
      </c>
      <c r="H218" s="47">
        <f>SUMIFS('Portfolio Allocation'!E$10:E$109,'Portfolio Allocation'!$A$10:$A$109,'Graph Tables'!$D218)</f>
        <v>0</v>
      </c>
      <c r="I218" s="47">
        <f>SUMIFS('Portfolio Allocation'!F$10:F$109,'Portfolio Allocation'!$A$10:$A$109,'Graph Tables'!$D218)</f>
        <v>0</v>
      </c>
      <c r="J218" s="47">
        <f>SUMIFS('Portfolio Allocation'!G$10:G$109,'Portfolio Allocation'!$A$10:$A$109,'Graph Tables'!$D218)</f>
        <v>0</v>
      </c>
      <c r="K218" s="47">
        <f>SUMIFS('Portfolio Allocation'!H$10:H$109,'Portfolio Allocation'!$A$10:$A$109,'Graph Tables'!$D218)</f>
        <v>0</v>
      </c>
      <c r="L218" s="47">
        <f>SUMIFS('Portfolio Allocation'!I$10:I$109,'Portfolio Allocation'!$A$10:$A$109,'Graph Tables'!$D218)</f>
        <v>0</v>
      </c>
      <c r="M218" s="47">
        <f>SUMIFS('Portfolio Allocation'!J$10:J$109,'Portfolio Allocation'!$A$10:$A$109,'Graph Tables'!$D218)</f>
        <v>0</v>
      </c>
      <c r="N218" s="47">
        <f>SUMIFS('Portfolio Allocation'!K$10:K$109,'Portfolio Allocation'!$A$10:$A$109,'Graph Tables'!$D218)</f>
        <v>0</v>
      </c>
      <c r="O218" s="47">
        <f>SUMIFS('Portfolio Allocation'!L$10:L$109,'Portfolio Allocation'!$A$10:$A$109,'Graph Tables'!$D218)</f>
        <v>0</v>
      </c>
      <c r="P218" s="47">
        <f>SUMIFS('Portfolio Allocation'!M$10:M$109,'Portfolio Allocation'!$A$10:$A$109,'Graph Tables'!$D218)</f>
        <v>0</v>
      </c>
      <c r="Q218" s="47">
        <f>SUMIFS('Portfolio Allocation'!N$10:N$109,'Portfolio Allocation'!$A$10:$A$109,'Graph Tables'!$D218)</f>
        <v>0</v>
      </c>
      <c r="R218" s="47">
        <f>SUMIFS('Portfolio Allocation'!O$10:O$109,'Portfolio Allocation'!$A$10:$A$109,'Graph Tables'!$D218)</f>
        <v>0</v>
      </c>
      <c r="S218" s="47">
        <f>SUMIFS('Portfolio Allocation'!P$10:P$109,'Portfolio Allocation'!$A$10:$A$109,'Graph Tables'!$D218)</f>
        <v>0</v>
      </c>
      <c r="T218" s="47">
        <f>SUMIFS('Portfolio Allocation'!Q$10:Q$109,'Portfolio Allocation'!$A$10:$A$109,'Graph Tables'!$D218)</f>
        <v>0</v>
      </c>
      <c r="U218" s="47">
        <f>SUMIFS('Portfolio Allocation'!R$10:R$109,'Portfolio Allocation'!$A$10:$A$109,'Graph Tables'!$D218)</f>
        <v>0</v>
      </c>
      <c r="V218" s="47">
        <f>SUMIFS('Portfolio Allocation'!S$10:S$109,'Portfolio Allocation'!$A$10:$A$109,'Graph Tables'!$D218)</f>
        <v>0</v>
      </c>
      <c r="W218" s="47">
        <f>SUMIFS('Portfolio Allocation'!T$10:T$109,'Portfolio Allocation'!$A$10:$A$109,'Graph Tables'!$D218)</f>
        <v>0</v>
      </c>
      <c r="X218" s="47">
        <f>SUMIFS('Portfolio Allocation'!U$10:U$109,'Portfolio Allocation'!$A$10:$A$109,'Graph Tables'!$D218)</f>
        <v>0</v>
      </c>
      <c r="Y218" s="47">
        <f>SUMIFS('Portfolio Allocation'!V$10:V$109,'Portfolio Allocation'!$A$10:$A$109,'Graph Tables'!$D218)</f>
        <v>0</v>
      </c>
      <c r="Z218" s="47">
        <f>SUMIFS('Portfolio Allocation'!W$10:W$109,'Portfolio Allocation'!$A$10:$A$109,'Graph Tables'!$D218)</f>
        <v>0</v>
      </c>
      <c r="AA218" s="47">
        <f>SUMIFS('Portfolio Allocation'!X$10:X$109,'Portfolio Allocation'!$A$10:$A$109,'Graph Tables'!$D218)</f>
        <v>0</v>
      </c>
      <c r="AB218" s="47">
        <f>SUMIFS('Portfolio Allocation'!Y$10:Y$109,'Portfolio Allocation'!$A$10:$A$109,'Graph Tables'!$D218)</f>
        <v>0</v>
      </c>
      <c r="AC218" s="47">
        <f>SUMIFS('Portfolio Allocation'!Z$10:Z$109,'Portfolio Allocation'!$A$10:$A$109,'Graph Tables'!$D218)</f>
        <v>0</v>
      </c>
      <c r="AD218" s="47"/>
      <c r="AH218" s="47"/>
      <c r="AI218" s="269">
        <f t="shared" si="322"/>
        <v>1</v>
      </c>
      <c r="AJ218" s="269">
        <f>AI218+COUNTIF(AI$2:$AI218,AI218)-1</f>
        <v>217</v>
      </c>
      <c r="AK218" s="271" t="str">
        <f t="shared" si="270"/>
        <v>Tonga</v>
      </c>
      <c r="AL218" s="71">
        <f t="shared" si="323"/>
        <v>0</v>
      </c>
      <c r="AM218" s="45">
        <f t="shared" si="271"/>
        <v>0</v>
      </c>
      <c r="AN218" s="45">
        <f t="shared" si="272"/>
        <v>0</v>
      </c>
      <c r="AO218" s="45">
        <f t="shared" si="273"/>
        <v>0</v>
      </c>
      <c r="AP218" s="45">
        <f t="shared" si="274"/>
        <v>0</v>
      </c>
      <c r="AQ218" s="45">
        <f t="shared" si="275"/>
        <v>0</v>
      </c>
      <c r="AR218" s="45">
        <f t="shared" si="276"/>
        <v>0</v>
      </c>
      <c r="AS218" s="45">
        <f t="shared" si="277"/>
        <v>0</v>
      </c>
      <c r="AT218" s="45">
        <f t="shared" si="278"/>
        <v>0</v>
      </c>
      <c r="AU218" s="45">
        <f t="shared" si="279"/>
        <v>0</v>
      </c>
      <c r="AV218" s="45">
        <f t="shared" si="280"/>
        <v>0</v>
      </c>
      <c r="AW218" s="45">
        <f t="shared" si="281"/>
        <v>0</v>
      </c>
      <c r="AX218" s="45">
        <f t="shared" si="282"/>
        <v>0</v>
      </c>
      <c r="AY218" s="45">
        <f t="shared" si="283"/>
        <v>0</v>
      </c>
      <c r="AZ218" s="45">
        <f t="shared" si="284"/>
        <v>0</v>
      </c>
      <c r="BA218" s="45">
        <f t="shared" si="285"/>
        <v>0</v>
      </c>
      <c r="BB218" s="45">
        <f t="shared" si="286"/>
        <v>0</v>
      </c>
      <c r="BC218" s="45">
        <f t="shared" si="287"/>
        <v>0</v>
      </c>
      <c r="BD218" s="45">
        <f t="shared" si="288"/>
        <v>0</v>
      </c>
      <c r="BE218" s="45">
        <f t="shared" si="289"/>
        <v>0</v>
      </c>
      <c r="BF218" s="45">
        <f t="shared" si="290"/>
        <v>0</v>
      </c>
      <c r="BG218" s="45">
        <f t="shared" si="291"/>
        <v>0</v>
      </c>
      <c r="BH218" s="45">
        <f t="shared" si="292"/>
        <v>0</v>
      </c>
      <c r="BI218" s="45">
        <f t="shared" si="293"/>
        <v>0</v>
      </c>
      <c r="BJ218" s="45">
        <f t="shared" si="294"/>
        <v>0</v>
      </c>
      <c r="BK218" s="45"/>
      <c r="CN218" s="274">
        <f t="shared" si="324"/>
        <v>0</v>
      </c>
      <c r="CO218" s="274">
        <v>217</v>
      </c>
      <c r="CP218" s="269">
        <f t="shared" si="325"/>
        <v>1</v>
      </c>
      <c r="CQ218" s="269">
        <f>CP218+COUNTIF($CP$2:CP218,CP218)-1</f>
        <v>217</v>
      </c>
      <c r="CR218" s="271" t="str">
        <f t="shared" si="295"/>
        <v>Tonga</v>
      </c>
      <c r="CS218" s="71">
        <f t="shared" si="326"/>
        <v>0</v>
      </c>
      <c r="CT218" s="45">
        <f t="shared" si="296"/>
        <v>0</v>
      </c>
      <c r="CU218" s="45">
        <f t="shared" si="297"/>
        <v>0</v>
      </c>
      <c r="CV218" s="45">
        <f t="shared" si="298"/>
        <v>0</v>
      </c>
      <c r="CW218" s="45">
        <f t="shared" si="299"/>
        <v>0</v>
      </c>
      <c r="CX218" s="45">
        <f t="shared" si="300"/>
        <v>0</v>
      </c>
      <c r="CY218" s="45">
        <f t="shared" si="301"/>
        <v>0</v>
      </c>
      <c r="CZ218" s="45">
        <f t="shared" si="302"/>
        <v>0</v>
      </c>
      <c r="DA218" s="45">
        <f t="shared" si="303"/>
        <v>0</v>
      </c>
      <c r="DB218" s="45">
        <f t="shared" si="304"/>
        <v>0</v>
      </c>
      <c r="DC218" s="45">
        <f t="shared" si="305"/>
        <v>0</v>
      </c>
      <c r="DD218" s="45">
        <f t="shared" si="306"/>
        <v>0</v>
      </c>
      <c r="DE218" s="45">
        <f t="shared" si="307"/>
        <v>0</v>
      </c>
      <c r="DF218" s="45">
        <f t="shared" si="308"/>
        <v>0</v>
      </c>
      <c r="DG218" s="45">
        <f t="shared" si="309"/>
        <v>0</v>
      </c>
      <c r="DH218" s="45">
        <f t="shared" si="310"/>
        <v>0</v>
      </c>
      <c r="DI218" s="45">
        <f t="shared" si="311"/>
        <v>0</v>
      </c>
      <c r="DJ218" s="45">
        <f t="shared" si="312"/>
        <v>0</v>
      </c>
      <c r="DK218" s="45">
        <f t="shared" si="313"/>
        <v>0</v>
      </c>
      <c r="DL218" s="45">
        <f t="shared" si="314"/>
        <v>0</v>
      </c>
      <c r="DM218" s="45">
        <f t="shared" si="315"/>
        <v>0</v>
      </c>
      <c r="DN218" s="45">
        <f t="shared" si="316"/>
        <v>0</v>
      </c>
      <c r="DO218" s="45">
        <f t="shared" si="317"/>
        <v>0</v>
      </c>
      <c r="DP218" s="45">
        <f t="shared" si="318"/>
        <v>0</v>
      </c>
      <c r="DQ218" s="45">
        <f t="shared" si="319"/>
        <v>0</v>
      </c>
    </row>
    <row r="219" spans="1:121">
      <c r="A219" s="269">
        <v>218</v>
      </c>
      <c r="B219" s="400">
        <f t="shared" si="320"/>
        <v>1</v>
      </c>
      <c r="C219" s="401">
        <f>B219+COUNTIF(B$2:$B219,B219)-1</f>
        <v>218</v>
      </c>
      <c r="D219" s="402" t="str">
        <f>Tables!AI219</f>
        <v>Trinidad and Tobago</v>
      </c>
      <c r="E219" s="403">
        <f t="shared" si="321"/>
        <v>0</v>
      </c>
      <c r="F219" s="47">
        <f>SUMIFS('Portfolio Allocation'!C$10:C$109,'Portfolio Allocation'!$A$10:$A$109,'Graph Tables'!$D219)</f>
        <v>0</v>
      </c>
      <c r="G219" s="47">
        <f>SUMIFS('Portfolio Allocation'!D$10:D$109,'Portfolio Allocation'!$A$10:$A$109,'Graph Tables'!$D219)</f>
        <v>0</v>
      </c>
      <c r="H219" s="47">
        <f>SUMIFS('Portfolio Allocation'!E$10:E$109,'Portfolio Allocation'!$A$10:$A$109,'Graph Tables'!$D219)</f>
        <v>0</v>
      </c>
      <c r="I219" s="47">
        <f>SUMIFS('Portfolio Allocation'!F$10:F$109,'Portfolio Allocation'!$A$10:$A$109,'Graph Tables'!$D219)</f>
        <v>0</v>
      </c>
      <c r="J219" s="47">
        <f>SUMIFS('Portfolio Allocation'!G$10:G$109,'Portfolio Allocation'!$A$10:$A$109,'Graph Tables'!$D219)</f>
        <v>0</v>
      </c>
      <c r="K219" s="47">
        <f>SUMIFS('Portfolio Allocation'!H$10:H$109,'Portfolio Allocation'!$A$10:$A$109,'Graph Tables'!$D219)</f>
        <v>0</v>
      </c>
      <c r="L219" s="47">
        <f>SUMIFS('Portfolio Allocation'!I$10:I$109,'Portfolio Allocation'!$A$10:$A$109,'Graph Tables'!$D219)</f>
        <v>0</v>
      </c>
      <c r="M219" s="47">
        <f>SUMIFS('Portfolio Allocation'!J$10:J$109,'Portfolio Allocation'!$A$10:$A$109,'Graph Tables'!$D219)</f>
        <v>0</v>
      </c>
      <c r="N219" s="47">
        <f>SUMIFS('Portfolio Allocation'!K$10:K$109,'Portfolio Allocation'!$A$10:$A$109,'Graph Tables'!$D219)</f>
        <v>0</v>
      </c>
      <c r="O219" s="47">
        <f>SUMIFS('Portfolio Allocation'!L$10:L$109,'Portfolio Allocation'!$A$10:$A$109,'Graph Tables'!$D219)</f>
        <v>0</v>
      </c>
      <c r="P219" s="47">
        <f>SUMIFS('Portfolio Allocation'!M$10:M$109,'Portfolio Allocation'!$A$10:$A$109,'Graph Tables'!$D219)</f>
        <v>0</v>
      </c>
      <c r="Q219" s="47">
        <f>SUMIFS('Portfolio Allocation'!N$10:N$109,'Portfolio Allocation'!$A$10:$A$109,'Graph Tables'!$D219)</f>
        <v>0</v>
      </c>
      <c r="R219" s="47">
        <f>SUMIFS('Portfolio Allocation'!O$10:O$109,'Portfolio Allocation'!$A$10:$A$109,'Graph Tables'!$D219)</f>
        <v>0</v>
      </c>
      <c r="S219" s="47">
        <f>SUMIFS('Portfolio Allocation'!P$10:P$109,'Portfolio Allocation'!$A$10:$A$109,'Graph Tables'!$D219)</f>
        <v>0</v>
      </c>
      <c r="T219" s="47">
        <f>SUMIFS('Portfolio Allocation'!Q$10:Q$109,'Portfolio Allocation'!$A$10:$A$109,'Graph Tables'!$D219)</f>
        <v>0</v>
      </c>
      <c r="U219" s="47">
        <f>SUMIFS('Portfolio Allocation'!R$10:R$109,'Portfolio Allocation'!$A$10:$A$109,'Graph Tables'!$D219)</f>
        <v>0</v>
      </c>
      <c r="V219" s="47">
        <f>SUMIFS('Portfolio Allocation'!S$10:S$109,'Portfolio Allocation'!$A$10:$A$109,'Graph Tables'!$D219)</f>
        <v>0</v>
      </c>
      <c r="W219" s="47">
        <f>SUMIFS('Portfolio Allocation'!T$10:T$109,'Portfolio Allocation'!$A$10:$A$109,'Graph Tables'!$D219)</f>
        <v>0</v>
      </c>
      <c r="X219" s="47">
        <f>SUMIFS('Portfolio Allocation'!U$10:U$109,'Portfolio Allocation'!$A$10:$A$109,'Graph Tables'!$D219)</f>
        <v>0</v>
      </c>
      <c r="Y219" s="47">
        <f>SUMIFS('Portfolio Allocation'!V$10:V$109,'Portfolio Allocation'!$A$10:$A$109,'Graph Tables'!$D219)</f>
        <v>0</v>
      </c>
      <c r="Z219" s="47">
        <f>SUMIFS('Portfolio Allocation'!W$10:W$109,'Portfolio Allocation'!$A$10:$A$109,'Graph Tables'!$D219)</f>
        <v>0</v>
      </c>
      <c r="AA219" s="47">
        <f>SUMIFS('Portfolio Allocation'!X$10:X$109,'Portfolio Allocation'!$A$10:$A$109,'Graph Tables'!$D219)</f>
        <v>0</v>
      </c>
      <c r="AB219" s="47">
        <f>SUMIFS('Portfolio Allocation'!Y$10:Y$109,'Portfolio Allocation'!$A$10:$A$109,'Graph Tables'!$D219)</f>
        <v>0</v>
      </c>
      <c r="AC219" s="47">
        <f>SUMIFS('Portfolio Allocation'!Z$10:Z$109,'Portfolio Allocation'!$A$10:$A$109,'Graph Tables'!$D219)</f>
        <v>0</v>
      </c>
      <c r="AD219" s="47"/>
      <c r="AH219" s="47"/>
      <c r="AI219" s="269">
        <f t="shared" si="322"/>
        <v>1</v>
      </c>
      <c r="AJ219" s="269">
        <f>AI219+COUNTIF(AI$2:$AI219,AI219)-1</f>
        <v>218</v>
      </c>
      <c r="AK219" s="271" t="str">
        <f t="shared" si="270"/>
        <v>Trinidad and Tobago</v>
      </c>
      <c r="AL219" s="71">
        <f t="shared" si="323"/>
        <v>0</v>
      </c>
      <c r="AM219" s="45">
        <f t="shared" si="271"/>
        <v>0</v>
      </c>
      <c r="AN219" s="45">
        <f t="shared" si="272"/>
        <v>0</v>
      </c>
      <c r="AO219" s="45">
        <f t="shared" si="273"/>
        <v>0</v>
      </c>
      <c r="AP219" s="45">
        <f t="shared" si="274"/>
        <v>0</v>
      </c>
      <c r="AQ219" s="45">
        <f t="shared" si="275"/>
        <v>0</v>
      </c>
      <c r="AR219" s="45">
        <f t="shared" si="276"/>
        <v>0</v>
      </c>
      <c r="AS219" s="45">
        <f t="shared" si="277"/>
        <v>0</v>
      </c>
      <c r="AT219" s="45">
        <f t="shared" si="278"/>
        <v>0</v>
      </c>
      <c r="AU219" s="45">
        <f t="shared" si="279"/>
        <v>0</v>
      </c>
      <c r="AV219" s="45">
        <f t="shared" si="280"/>
        <v>0</v>
      </c>
      <c r="AW219" s="45">
        <f t="shared" si="281"/>
        <v>0</v>
      </c>
      <c r="AX219" s="45">
        <f t="shared" si="282"/>
        <v>0</v>
      </c>
      <c r="AY219" s="45">
        <f t="shared" si="283"/>
        <v>0</v>
      </c>
      <c r="AZ219" s="45">
        <f t="shared" si="284"/>
        <v>0</v>
      </c>
      <c r="BA219" s="45">
        <f t="shared" si="285"/>
        <v>0</v>
      </c>
      <c r="BB219" s="45">
        <f t="shared" si="286"/>
        <v>0</v>
      </c>
      <c r="BC219" s="45">
        <f t="shared" si="287"/>
        <v>0</v>
      </c>
      <c r="BD219" s="45">
        <f t="shared" si="288"/>
        <v>0</v>
      </c>
      <c r="BE219" s="45">
        <f t="shared" si="289"/>
        <v>0</v>
      </c>
      <c r="BF219" s="45">
        <f t="shared" si="290"/>
        <v>0</v>
      </c>
      <c r="BG219" s="45">
        <f t="shared" si="291"/>
        <v>0</v>
      </c>
      <c r="BH219" s="45">
        <f t="shared" si="292"/>
        <v>0</v>
      </c>
      <c r="BI219" s="45">
        <f t="shared" si="293"/>
        <v>0</v>
      </c>
      <c r="BJ219" s="45">
        <f t="shared" si="294"/>
        <v>0</v>
      </c>
      <c r="BK219" s="45"/>
      <c r="CN219" s="274">
        <f t="shared" si="324"/>
        <v>0</v>
      </c>
      <c r="CO219" s="274">
        <v>218</v>
      </c>
      <c r="CP219" s="269">
        <f t="shared" si="325"/>
        <v>1</v>
      </c>
      <c r="CQ219" s="269">
        <f>CP219+COUNTIF($CP$2:CP219,CP219)-1</f>
        <v>218</v>
      </c>
      <c r="CR219" s="271" t="str">
        <f t="shared" si="295"/>
        <v>Trinidad and Tobago</v>
      </c>
      <c r="CS219" s="71">
        <f t="shared" si="326"/>
        <v>0</v>
      </c>
      <c r="CT219" s="45">
        <f t="shared" si="296"/>
        <v>0</v>
      </c>
      <c r="CU219" s="45">
        <f t="shared" si="297"/>
        <v>0</v>
      </c>
      <c r="CV219" s="45">
        <f t="shared" si="298"/>
        <v>0</v>
      </c>
      <c r="CW219" s="45">
        <f t="shared" si="299"/>
        <v>0</v>
      </c>
      <c r="CX219" s="45">
        <f t="shared" si="300"/>
        <v>0</v>
      </c>
      <c r="CY219" s="45">
        <f t="shared" si="301"/>
        <v>0</v>
      </c>
      <c r="CZ219" s="45">
        <f t="shared" si="302"/>
        <v>0</v>
      </c>
      <c r="DA219" s="45">
        <f t="shared" si="303"/>
        <v>0</v>
      </c>
      <c r="DB219" s="45">
        <f t="shared" si="304"/>
        <v>0</v>
      </c>
      <c r="DC219" s="45">
        <f t="shared" si="305"/>
        <v>0</v>
      </c>
      <c r="DD219" s="45">
        <f t="shared" si="306"/>
        <v>0</v>
      </c>
      <c r="DE219" s="45">
        <f t="shared" si="307"/>
        <v>0</v>
      </c>
      <c r="DF219" s="45">
        <f t="shared" si="308"/>
        <v>0</v>
      </c>
      <c r="DG219" s="45">
        <f t="shared" si="309"/>
        <v>0</v>
      </c>
      <c r="DH219" s="45">
        <f t="shared" si="310"/>
        <v>0</v>
      </c>
      <c r="DI219" s="45">
        <f t="shared" si="311"/>
        <v>0</v>
      </c>
      <c r="DJ219" s="45">
        <f t="shared" si="312"/>
        <v>0</v>
      </c>
      <c r="DK219" s="45">
        <f t="shared" si="313"/>
        <v>0</v>
      </c>
      <c r="DL219" s="45">
        <f t="shared" si="314"/>
        <v>0</v>
      </c>
      <c r="DM219" s="45">
        <f t="shared" si="315"/>
        <v>0</v>
      </c>
      <c r="DN219" s="45">
        <f t="shared" si="316"/>
        <v>0</v>
      </c>
      <c r="DO219" s="45">
        <f t="shared" si="317"/>
        <v>0</v>
      </c>
      <c r="DP219" s="45">
        <f t="shared" si="318"/>
        <v>0</v>
      </c>
      <c r="DQ219" s="45">
        <f t="shared" si="319"/>
        <v>0</v>
      </c>
    </row>
    <row r="220" spans="1:121">
      <c r="A220" s="269">
        <v>219</v>
      </c>
      <c r="B220" s="400">
        <f t="shared" si="320"/>
        <v>1</v>
      </c>
      <c r="C220" s="401">
        <f>B220+COUNTIF(B$2:$B220,B220)-1</f>
        <v>219</v>
      </c>
      <c r="D220" s="402" t="str">
        <f>Tables!AI220</f>
        <v>Tunisia</v>
      </c>
      <c r="E220" s="403">
        <f t="shared" si="321"/>
        <v>0</v>
      </c>
      <c r="F220" s="47">
        <f>SUMIFS('Portfolio Allocation'!C$10:C$109,'Portfolio Allocation'!$A$10:$A$109,'Graph Tables'!$D220)</f>
        <v>0</v>
      </c>
      <c r="G220" s="47">
        <f>SUMIFS('Portfolio Allocation'!D$10:D$109,'Portfolio Allocation'!$A$10:$A$109,'Graph Tables'!$D220)</f>
        <v>0</v>
      </c>
      <c r="H220" s="47">
        <f>SUMIFS('Portfolio Allocation'!E$10:E$109,'Portfolio Allocation'!$A$10:$A$109,'Graph Tables'!$D220)</f>
        <v>0</v>
      </c>
      <c r="I220" s="47">
        <f>SUMIFS('Portfolio Allocation'!F$10:F$109,'Portfolio Allocation'!$A$10:$A$109,'Graph Tables'!$D220)</f>
        <v>0</v>
      </c>
      <c r="J220" s="47">
        <f>SUMIFS('Portfolio Allocation'!G$10:G$109,'Portfolio Allocation'!$A$10:$A$109,'Graph Tables'!$D220)</f>
        <v>0</v>
      </c>
      <c r="K220" s="47">
        <f>SUMIFS('Portfolio Allocation'!H$10:H$109,'Portfolio Allocation'!$A$10:$A$109,'Graph Tables'!$D220)</f>
        <v>0</v>
      </c>
      <c r="L220" s="47">
        <f>SUMIFS('Portfolio Allocation'!I$10:I$109,'Portfolio Allocation'!$A$10:$A$109,'Graph Tables'!$D220)</f>
        <v>0</v>
      </c>
      <c r="M220" s="47">
        <f>SUMIFS('Portfolio Allocation'!J$10:J$109,'Portfolio Allocation'!$A$10:$A$109,'Graph Tables'!$D220)</f>
        <v>0</v>
      </c>
      <c r="N220" s="47">
        <f>SUMIFS('Portfolio Allocation'!K$10:K$109,'Portfolio Allocation'!$A$10:$A$109,'Graph Tables'!$D220)</f>
        <v>0</v>
      </c>
      <c r="O220" s="47">
        <f>SUMIFS('Portfolio Allocation'!L$10:L$109,'Portfolio Allocation'!$A$10:$A$109,'Graph Tables'!$D220)</f>
        <v>0</v>
      </c>
      <c r="P220" s="47">
        <f>SUMIFS('Portfolio Allocation'!M$10:M$109,'Portfolio Allocation'!$A$10:$A$109,'Graph Tables'!$D220)</f>
        <v>0</v>
      </c>
      <c r="Q220" s="47">
        <f>SUMIFS('Portfolio Allocation'!N$10:N$109,'Portfolio Allocation'!$A$10:$A$109,'Graph Tables'!$D220)</f>
        <v>0</v>
      </c>
      <c r="R220" s="47">
        <f>SUMIFS('Portfolio Allocation'!O$10:O$109,'Portfolio Allocation'!$A$10:$A$109,'Graph Tables'!$D220)</f>
        <v>0</v>
      </c>
      <c r="S220" s="47">
        <f>SUMIFS('Portfolio Allocation'!P$10:P$109,'Portfolio Allocation'!$A$10:$A$109,'Graph Tables'!$D220)</f>
        <v>0</v>
      </c>
      <c r="T220" s="47">
        <f>SUMIFS('Portfolio Allocation'!Q$10:Q$109,'Portfolio Allocation'!$A$10:$A$109,'Graph Tables'!$D220)</f>
        <v>0</v>
      </c>
      <c r="U220" s="47">
        <f>SUMIFS('Portfolio Allocation'!R$10:R$109,'Portfolio Allocation'!$A$10:$A$109,'Graph Tables'!$D220)</f>
        <v>0</v>
      </c>
      <c r="V220" s="47">
        <f>SUMIFS('Portfolio Allocation'!S$10:S$109,'Portfolio Allocation'!$A$10:$A$109,'Graph Tables'!$D220)</f>
        <v>0</v>
      </c>
      <c r="W220" s="47">
        <f>SUMIFS('Portfolio Allocation'!T$10:T$109,'Portfolio Allocation'!$A$10:$A$109,'Graph Tables'!$D220)</f>
        <v>0</v>
      </c>
      <c r="X220" s="47">
        <f>SUMIFS('Portfolio Allocation'!U$10:U$109,'Portfolio Allocation'!$A$10:$A$109,'Graph Tables'!$D220)</f>
        <v>0</v>
      </c>
      <c r="Y220" s="47">
        <f>SUMIFS('Portfolio Allocation'!V$10:V$109,'Portfolio Allocation'!$A$10:$A$109,'Graph Tables'!$D220)</f>
        <v>0</v>
      </c>
      <c r="Z220" s="47">
        <f>SUMIFS('Portfolio Allocation'!W$10:W$109,'Portfolio Allocation'!$A$10:$A$109,'Graph Tables'!$D220)</f>
        <v>0</v>
      </c>
      <c r="AA220" s="47">
        <f>SUMIFS('Portfolio Allocation'!X$10:X$109,'Portfolio Allocation'!$A$10:$A$109,'Graph Tables'!$D220)</f>
        <v>0</v>
      </c>
      <c r="AB220" s="47">
        <f>SUMIFS('Portfolio Allocation'!Y$10:Y$109,'Portfolio Allocation'!$A$10:$A$109,'Graph Tables'!$D220)</f>
        <v>0</v>
      </c>
      <c r="AC220" s="47">
        <f>SUMIFS('Portfolio Allocation'!Z$10:Z$109,'Portfolio Allocation'!$A$10:$A$109,'Graph Tables'!$D220)</f>
        <v>0</v>
      </c>
      <c r="AD220" s="47"/>
      <c r="AH220" s="47"/>
      <c r="AI220" s="269">
        <f t="shared" si="322"/>
        <v>1</v>
      </c>
      <c r="AJ220" s="269">
        <f>AI220+COUNTIF(AI$2:$AI220,AI220)-1</f>
        <v>219</v>
      </c>
      <c r="AK220" s="271" t="str">
        <f t="shared" si="270"/>
        <v>Tunisia</v>
      </c>
      <c r="AL220" s="71">
        <f t="shared" si="323"/>
        <v>0</v>
      </c>
      <c r="AM220" s="45">
        <f t="shared" si="271"/>
        <v>0</v>
      </c>
      <c r="AN220" s="45">
        <f t="shared" si="272"/>
        <v>0</v>
      </c>
      <c r="AO220" s="45">
        <f t="shared" si="273"/>
        <v>0</v>
      </c>
      <c r="AP220" s="45">
        <f t="shared" si="274"/>
        <v>0</v>
      </c>
      <c r="AQ220" s="45">
        <f t="shared" si="275"/>
        <v>0</v>
      </c>
      <c r="AR220" s="45">
        <f t="shared" si="276"/>
        <v>0</v>
      </c>
      <c r="AS220" s="45">
        <f t="shared" si="277"/>
        <v>0</v>
      </c>
      <c r="AT220" s="45">
        <f t="shared" si="278"/>
        <v>0</v>
      </c>
      <c r="AU220" s="45">
        <f t="shared" si="279"/>
        <v>0</v>
      </c>
      <c r="AV220" s="45">
        <f t="shared" si="280"/>
        <v>0</v>
      </c>
      <c r="AW220" s="45">
        <f t="shared" si="281"/>
        <v>0</v>
      </c>
      <c r="AX220" s="45">
        <f t="shared" si="282"/>
        <v>0</v>
      </c>
      <c r="AY220" s="45">
        <f t="shared" si="283"/>
        <v>0</v>
      </c>
      <c r="AZ220" s="45">
        <f t="shared" si="284"/>
        <v>0</v>
      </c>
      <c r="BA220" s="45">
        <f t="shared" si="285"/>
        <v>0</v>
      </c>
      <c r="BB220" s="45">
        <f t="shared" si="286"/>
        <v>0</v>
      </c>
      <c r="BC220" s="45">
        <f t="shared" si="287"/>
        <v>0</v>
      </c>
      <c r="BD220" s="45">
        <f t="shared" si="288"/>
        <v>0</v>
      </c>
      <c r="BE220" s="45">
        <f t="shared" si="289"/>
        <v>0</v>
      </c>
      <c r="BF220" s="45">
        <f t="shared" si="290"/>
        <v>0</v>
      </c>
      <c r="BG220" s="45">
        <f t="shared" si="291"/>
        <v>0</v>
      </c>
      <c r="BH220" s="45">
        <f t="shared" si="292"/>
        <v>0</v>
      </c>
      <c r="BI220" s="45">
        <f t="shared" si="293"/>
        <v>0</v>
      </c>
      <c r="BJ220" s="45">
        <f t="shared" si="294"/>
        <v>0</v>
      </c>
      <c r="BK220" s="45"/>
      <c r="CN220" s="274">
        <f t="shared" si="324"/>
        <v>0</v>
      </c>
      <c r="CO220" s="274">
        <v>219</v>
      </c>
      <c r="CP220" s="269">
        <f t="shared" si="325"/>
        <v>1</v>
      </c>
      <c r="CQ220" s="269">
        <f>CP220+COUNTIF($CP$2:CP220,CP220)-1</f>
        <v>219</v>
      </c>
      <c r="CR220" s="271" t="str">
        <f t="shared" si="295"/>
        <v>Tunisia</v>
      </c>
      <c r="CS220" s="71">
        <f t="shared" si="326"/>
        <v>0</v>
      </c>
      <c r="CT220" s="45">
        <f t="shared" si="296"/>
        <v>0</v>
      </c>
      <c r="CU220" s="45">
        <f t="shared" si="297"/>
        <v>0</v>
      </c>
      <c r="CV220" s="45">
        <f t="shared" si="298"/>
        <v>0</v>
      </c>
      <c r="CW220" s="45">
        <f t="shared" si="299"/>
        <v>0</v>
      </c>
      <c r="CX220" s="45">
        <f t="shared" si="300"/>
        <v>0</v>
      </c>
      <c r="CY220" s="45">
        <f t="shared" si="301"/>
        <v>0</v>
      </c>
      <c r="CZ220" s="45">
        <f t="shared" si="302"/>
        <v>0</v>
      </c>
      <c r="DA220" s="45">
        <f t="shared" si="303"/>
        <v>0</v>
      </c>
      <c r="DB220" s="45">
        <f t="shared" si="304"/>
        <v>0</v>
      </c>
      <c r="DC220" s="45">
        <f t="shared" si="305"/>
        <v>0</v>
      </c>
      <c r="DD220" s="45">
        <f t="shared" si="306"/>
        <v>0</v>
      </c>
      <c r="DE220" s="45">
        <f t="shared" si="307"/>
        <v>0</v>
      </c>
      <c r="DF220" s="45">
        <f t="shared" si="308"/>
        <v>0</v>
      </c>
      <c r="DG220" s="45">
        <f t="shared" si="309"/>
        <v>0</v>
      </c>
      <c r="DH220" s="45">
        <f t="shared" si="310"/>
        <v>0</v>
      </c>
      <c r="DI220" s="45">
        <f t="shared" si="311"/>
        <v>0</v>
      </c>
      <c r="DJ220" s="45">
        <f t="shared" si="312"/>
        <v>0</v>
      </c>
      <c r="DK220" s="45">
        <f t="shared" si="313"/>
        <v>0</v>
      </c>
      <c r="DL220" s="45">
        <f t="shared" si="314"/>
        <v>0</v>
      </c>
      <c r="DM220" s="45">
        <f t="shared" si="315"/>
        <v>0</v>
      </c>
      <c r="DN220" s="45">
        <f t="shared" si="316"/>
        <v>0</v>
      </c>
      <c r="DO220" s="45">
        <f t="shared" si="317"/>
        <v>0</v>
      </c>
      <c r="DP220" s="45">
        <f t="shared" si="318"/>
        <v>0</v>
      </c>
      <c r="DQ220" s="45">
        <f t="shared" si="319"/>
        <v>0</v>
      </c>
    </row>
    <row r="221" spans="1:121">
      <c r="A221" s="269">
        <v>220</v>
      </c>
      <c r="B221" s="400">
        <f t="shared" si="320"/>
        <v>1</v>
      </c>
      <c r="C221" s="401">
        <f>B221+COUNTIF(B$2:$B221,B221)-1</f>
        <v>220</v>
      </c>
      <c r="D221" s="402" t="str">
        <f>Tables!AI221</f>
        <v>Turkey</v>
      </c>
      <c r="E221" s="403">
        <f t="shared" si="321"/>
        <v>0</v>
      </c>
      <c r="F221" s="47">
        <f>SUMIFS('Portfolio Allocation'!C$10:C$109,'Portfolio Allocation'!$A$10:$A$109,'Graph Tables'!$D221)</f>
        <v>0</v>
      </c>
      <c r="G221" s="47">
        <f>SUMIFS('Portfolio Allocation'!D$10:D$109,'Portfolio Allocation'!$A$10:$A$109,'Graph Tables'!$D221)</f>
        <v>0</v>
      </c>
      <c r="H221" s="47">
        <f>SUMIFS('Portfolio Allocation'!E$10:E$109,'Portfolio Allocation'!$A$10:$A$109,'Graph Tables'!$D221)</f>
        <v>0</v>
      </c>
      <c r="I221" s="47">
        <f>SUMIFS('Portfolio Allocation'!F$10:F$109,'Portfolio Allocation'!$A$10:$A$109,'Graph Tables'!$D221)</f>
        <v>0</v>
      </c>
      <c r="J221" s="47">
        <f>SUMIFS('Portfolio Allocation'!G$10:G$109,'Portfolio Allocation'!$A$10:$A$109,'Graph Tables'!$D221)</f>
        <v>0</v>
      </c>
      <c r="K221" s="47">
        <f>SUMIFS('Portfolio Allocation'!H$10:H$109,'Portfolio Allocation'!$A$10:$A$109,'Graph Tables'!$D221)</f>
        <v>0</v>
      </c>
      <c r="L221" s="47">
        <f>SUMIFS('Portfolio Allocation'!I$10:I$109,'Portfolio Allocation'!$A$10:$A$109,'Graph Tables'!$D221)</f>
        <v>0</v>
      </c>
      <c r="M221" s="47">
        <f>SUMIFS('Portfolio Allocation'!J$10:J$109,'Portfolio Allocation'!$A$10:$A$109,'Graph Tables'!$D221)</f>
        <v>0</v>
      </c>
      <c r="N221" s="47">
        <f>SUMIFS('Portfolio Allocation'!K$10:K$109,'Portfolio Allocation'!$A$10:$A$109,'Graph Tables'!$D221)</f>
        <v>0</v>
      </c>
      <c r="O221" s="47">
        <f>SUMIFS('Portfolio Allocation'!L$10:L$109,'Portfolio Allocation'!$A$10:$A$109,'Graph Tables'!$D221)</f>
        <v>0</v>
      </c>
      <c r="P221" s="47">
        <f>SUMIFS('Portfolio Allocation'!M$10:M$109,'Portfolio Allocation'!$A$10:$A$109,'Graph Tables'!$D221)</f>
        <v>0</v>
      </c>
      <c r="Q221" s="47">
        <f>SUMIFS('Portfolio Allocation'!N$10:N$109,'Portfolio Allocation'!$A$10:$A$109,'Graph Tables'!$D221)</f>
        <v>0</v>
      </c>
      <c r="R221" s="47">
        <f>SUMIFS('Portfolio Allocation'!O$10:O$109,'Portfolio Allocation'!$A$10:$A$109,'Graph Tables'!$D221)</f>
        <v>0</v>
      </c>
      <c r="S221" s="47">
        <f>SUMIFS('Portfolio Allocation'!P$10:P$109,'Portfolio Allocation'!$A$10:$A$109,'Graph Tables'!$D221)</f>
        <v>0</v>
      </c>
      <c r="T221" s="47">
        <f>SUMIFS('Portfolio Allocation'!Q$10:Q$109,'Portfolio Allocation'!$A$10:$A$109,'Graph Tables'!$D221)</f>
        <v>0</v>
      </c>
      <c r="U221" s="47">
        <f>SUMIFS('Portfolio Allocation'!R$10:R$109,'Portfolio Allocation'!$A$10:$A$109,'Graph Tables'!$D221)</f>
        <v>0</v>
      </c>
      <c r="V221" s="47">
        <f>SUMIFS('Portfolio Allocation'!S$10:S$109,'Portfolio Allocation'!$A$10:$A$109,'Graph Tables'!$D221)</f>
        <v>0</v>
      </c>
      <c r="W221" s="47">
        <f>SUMIFS('Portfolio Allocation'!T$10:T$109,'Portfolio Allocation'!$A$10:$A$109,'Graph Tables'!$D221)</f>
        <v>0</v>
      </c>
      <c r="X221" s="47">
        <f>SUMIFS('Portfolio Allocation'!U$10:U$109,'Portfolio Allocation'!$A$10:$A$109,'Graph Tables'!$D221)</f>
        <v>0</v>
      </c>
      <c r="Y221" s="47">
        <f>SUMIFS('Portfolio Allocation'!V$10:V$109,'Portfolio Allocation'!$A$10:$A$109,'Graph Tables'!$D221)</f>
        <v>0</v>
      </c>
      <c r="Z221" s="47">
        <f>SUMIFS('Portfolio Allocation'!W$10:W$109,'Portfolio Allocation'!$A$10:$A$109,'Graph Tables'!$D221)</f>
        <v>0</v>
      </c>
      <c r="AA221" s="47">
        <f>SUMIFS('Portfolio Allocation'!X$10:X$109,'Portfolio Allocation'!$A$10:$A$109,'Graph Tables'!$D221)</f>
        <v>0</v>
      </c>
      <c r="AB221" s="47">
        <f>SUMIFS('Portfolio Allocation'!Y$10:Y$109,'Portfolio Allocation'!$A$10:$A$109,'Graph Tables'!$D221)</f>
        <v>0</v>
      </c>
      <c r="AC221" s="47">
        <f>SUMIFS('Portfolio Allocation'!Z$10:Z$109,'Portfolio Allocation'!$A$10:$A$109,'Graph Tables'!$D221)</f>
        <v>0</v>
      </c>
      <c r="AD221" s="47"/>
      <c r="AH221" s="47"/>
      <c r="AI221" s="269">
        <f t="shared" si="322"/>
        <v>1</v>
      </c>
      <c r="AJ221" s="269">
        <f>AI221+COUNTIF(AI$2:$AI221,AI221)-1</f>
        <v>220</v>
      </c>
      <c r="AK221" s="271" t="str">
        <f t="shared" si="270"/>
        <v>Turkey</v>
      </c>
      <c r="AL221" s="71">
        <f t="shared" si="323"/>
        <v>0</v>
      </c>
      <c r="AM221" s="45">
        <f t="shared" si="271"/>
        <v>0</v>
      </c>
      <c r="AN221" s="45">
        <f t="shared" si="272"/>
        <v>0</v>
      </c>
      <c r="AO221" s="45">
        <f t="shared" si="273"/>
        <v>0</v>
      </c>
      <c r="AP221" s="45">
        <f t="shared" si="274"/>
        <v>0</v>
      </c>
      <c r="AQ221" s="45">
        <f t="shared" si="275"/>
        <v>0</v>
      </c>
      <c r="AR221" s="45">
        <f t="shared" si="276"/>
        <v>0</v>
      </c>
      <c r="AS221" s="45">
        <f t="shared" si="277"/>
        <v>0</v>
      </c>
      <c r="AT221" s="45">
        <f t="shared" si="278"/>
        <v>0</v>
      </c>
      <c r="AU221" s="45">
        <f t="shared" si="279"/>
        <v>0</v>
      </c>
      <c r="AV221" s="45">
        <f t="shared" si="280"/>
        <v>0</v>
      </c>
      <c r="AW221" s="45">
        <f t="shared" si="281"/>
        <v>0</v>
      </c>
      <c r="AX221" s="45">
        <f t="shared" si="282"/>
        <v>0</v>
      </c>
      <c r="AY221" s="45">
        <f t="shared" si="283"/>
        <v>0</v>
      </c>
      <c r="AZ221" s="45">
        <f t="shared" si="284"/>
        <v>0</v>
      </c>
      <c r="BA221" s="45">
        <f t="shared" si="285"/>
        <v>0</v>
      </c>
      <c r="BB221" s="45">
        <f t="shared" si="286"/>
        <v>0</v>
      </c>
      <c r="BC221" s="45">
        <f t="shared" si="287"/>
        <v>0</v>
      </c>
      <c r="BD221" s="45">
        <f t="shared" si="288"/>
        <v>0</v>
      </c>
      <c r="BE221" s="45">
        <f t="shared" si="289"/>
        <v>0</v>
      </c>
      <c r="BF221" s="45">
        <f t="shared" si="290"/>
        <v>0</v>
      </c>
      <c r="BG221" s="45">
        <f t="shared" si="291"/>
        <v>0</v>
      </c>
      <c r="BH221" s="45">
        <f t="shared" si="292"/>
        <v>0</v>
      </c>
      <c r="BI221" s="45">
        <f t="shared" si="293"/>
        <v>0</v>
      </c>
      <c r="BJ221" s="45">
        <f t="shared" si="294"/>
        <v>0</v>
      </c>
      <c r="BK221" s="45"/>
      <c r="CN221" s="274">
        <f t="shared" si="324"/>
        <v>0</v>
      </c>
      <c r="CO221" s="274">
        <v>220</v>
      </c>
      <c r="CP221" s="269">
        <f t="shared" si="325"/>
        <v>1</v>
      </c>
      <c r="CQ221" s="269">
        <f>CP221+COUNTIF($CP$2:CP221,CP221)-1</f>
        <v>220</v>
      </c>
      <c r="CR221" s="271" t="str">
        <f t="shared" si="295"/>
        <v>Turkey</v>
      </c>
      <c r="CS221" s="71">
        <f t="shared" si="326"/>
        <v>0</v>
      </c>
      <c r="CT221" s="45">
        <f t="shared" si="296"/>
        <v>0</v>
      </c>
      <c r="CU221" s="45">
        <f t="shared" si="297"/>
        <v>0</v>
      </c>
      <c r="CV221" s="45">
        <f t="shared" si="298"/>
        <v>0</v>
      </c>
      <c r="CW221" s="45">
        <f t="shared" si="299"/>
        <v>0</v>
      </c>
      <c r="CX221" s="45">
        <f t="shared" si="300"/>
        <v>0</v>
      </c>
      <c r="CY221" s="45">
        <f t="shared" si="301"/>
        <v>0</v>
      </c>
      <c r="CZ221" s="45">
        <f t="shared" si="302"/>
        <v>0</v>
      </c>
      <c r="DA221" s="45">
        <f t="shared" si="303"/>
        <v>0</v>
      </c>
      <c r="DB221" s="45">
        <f t="shared" si="304"/>
        <v>0</v>
      </c>
      <c r="DC221" s="45">
        <f t="shared" si="305"/>
        <v>0</v>
      </c>
      <c r="DD221" s="45">
        <f t="shared" si="306"/>
        <v>0</v>
      </c>
      <c r="DE221" s="45">
        <f t="shared" si="307"/>
        <v>0</v>
      </c>
      <c r="DF221" s="45">
        <f t="shared" si="308"/>
        <v>0</v>
      </c>
      <c r="DG221" s="45">
        <f t="shared" si="309"/>
        <v>0</v>
      </c>
      <c r="DH221" s="45">
        <f t="shared" si="310"/>
        <v>0</v>
      </c>
      <c r="DI221" s="45">
        <f t="shared" si="311"/>
        <v>0</v>
      </c>
      <c r="DJ221" s="45">
        <f t="shared" si="312"/>
        <v>0</v>
      </c>
      <c r="DK221" s="45">
        <f t="shared" si="313"/>
        <v>0</v>
      </c>
      <c r="DL221" s="45">
        <f t="shared" si="314"/>
        <v>0</v>
      </c>
      <c r="DM221" s="45">
        <f t="shared" si="315"/>
        <v>0</v>
      </c>
      <c r="DN221" s="45">
        <f t="shared" si="316"/>
        <v>0</v>
      </c>
      <c r="DO221" s="45">
        <f t="shared" si="317"/>
        <v>0</v>
      </c>
      <c r="DP221" s="45">
        <f t="shared" si="318"/>
        <v>0</v>
      </c>
      <c r="DQ221" s="45">
        <f t="shared" si="319"/>
        <v>0</v>
      </c>
    </row>
    <row r="222" spans="1:121">
      <c r="A222" s="269">
        <v>221</v>
      </c>
      <c r="B222" s="400">
        <f t="shared" si="320"/>
        <v>1</v>
      </c>
      <c r="C222" s="401">
        <f>B222+COUNTIF(B$2:$B222,B222)-1</f>
        <v>221</v>
      </c>
      <c r="D222" s="402" t="str">
        <f>Tables!AI222</f>
        <v>Turkmenistan</v>
      </c>
      <c r="E222" s="403">
        <f t="shared" si="321"/>
        <v>0</v>
      </c>
      <c r="F222" s="47">
        <f>SUMIFS('Portfolio Allocation'!C$10:C$109,'Portfolio Allocation'!$A$10:$A$109,'Graph Tables'!$D222)</f>
        <v>0</v>
      </c>
      <c r="G222" s="47">
        <f>SUMIFS('Portfolio Allocation'!D$10:D$109,'Portfolio Allocation'!$A$10:$A$109,'Graph Tables'!$D222)</f>
        <v>0</v>
      </c>
      <c r="H222" s="47">
        <f>SUMIFS('Portfolio Allocation'!E$10:E$109,'Portfolio Allocation'!$A$10:$A$109,'Graph Tables'!$D222)</f>
        <v>0</v>
      </c>
      <c r="I222" s="47">
        <f>SUMIFS('Portfolio Allocation'!F$10:F$109,'Portfolio Allocation'!$A$10:$A$109,'Graph Tables'!$D222)</f>
        <v>0</v>
      </c>
      <c r="J222" s="47">
        <f>SUMIFS('Portfolio Allocation'!G$10:G$109,'Portfolio Allocation'!$A$10:$A$109,'Graph Tables'!$D222)</f>
        <v>0</v>
      </c>
      <c r="K222" s="47">
        <f>SUMIFS('Portfolio Allocation'!H$10:H$109,'Portfolio Allocation'!$A$10:$A$109,'Graph Tables'!$D222)</f>
        <v>0</v>
      </c>
      <c r="L222" s="47">
        <f>SUMIFS('Portfolio Allocation'!I$10:I$109,'Portfolio Allocation'!$A$10:$A$109,'Graph Tables'!$D222)</f>
        <v>0</v>
      </c>
      <c r="M222" s="47">
        <f>SUMIFS('Portfolio Allocation'!J$10:J$109,'Portfolio Allocation'!$A$10:$A$109,'Graph Tables'!$D222)</f>
        <v>0</v>
      </c>
      <c r="N222" s="47">
        <f>SUMIFS('Portfolio Allocation'!K$10:K$109,'Portfolio Allocation'!$A$10:$A$109,'Graph Tables'!$D222)</f>
        <v>0</v>
      </c>
      <c r="O222" s="47">
        <f>SUMIFS('Portfolio Allocation'!L$10:L$109,'Portfolio Allocation'!$A$10:$A$109,'Graph Tables'!$D222)</f>
        <v>0</v>
      </c>
      <c r="P222" s="47">
        <f>SUMIFS('Portfolio Allocation'!M$10:M$109,'Portfolio Allocation'!$A$10:$A$109,'Graph Tables'!$D222)</f>
        <v>0</v>
      </c>
      <c r="Q222" s="47">
        <f>SUMIFS('Portfolio Allocation'!N$10:N$109,'Portfolio Allocation'!$A$10:$A$109,'Graph Tables'!$D222)</f>
        <v>0</v>
      </c>
      <c r="R222" s="47">
        <f>SUMIFS('Portfolio Allocation'!O$10:O$109,'Portfolio Allocation'!$A$10:$A$109,'Graph Tables'!$D222)</f>
        <v>0</v>
      </c>
      <c r="S222" s="47">
        <f>SUMIFS('Portfolio Allocation'!P$10:P$109,'Portfolio Allocation'!$A$10:$A$109,'Graph Tables'!$D222)</f>
        <v>0</v>
      </c>
      <c r="T222" s="47">
        <f>SUMIFS('Portfolio Allocation'!Q$10:Q$109,'Portfolio Allocation'!$A$10:$A$109,'Graph Tables'!$D222)</f>
        <v>0</v>
      </c>
      <c r="U222" s="47">
        <f>SUMIFS('Portfolio Allocation'!R$10:R$109,'Portfolio Allocation'!$A$10:$A$109,'Graph Tables'!$D222)</f>
        <v>0</v>
      </c>
      <c r="V222" s="47">
        <f>SUMIFS('Portfolio Allocation'!S$10:S$109,'Portfolio Allocation'!$A$10:$A$109,'Graph Tables'!$D222)</f>
        <v>0</v>
      </c>
      <c r="W222" s="47">
        <f>SUMIFS('Portfolio Allocation'!T$10:T$109,'Portfolio Allocation'!$A$10:$A$109,'Graph Tables'!$D222)</f>
        <v>0</v>
      </c>
      <c r="X222" s="47">
        <f>SUMIFS('Portfolio Allocation'!U$10:U$109,'Portfolio Allocation'!$A$10:$A$109,'Graph Tables'!$D222)</f>
        <v>0</v>
      </c>
      <c r="Y222" s="47">
        <f>SUMIFS('Portfolio Allocation'!V$10:V$109,'Portfolio Allocation'!$A$10:$A$109,'Graph Tables'!$D222)</f>
        <v>0</v>
      </c>
      <c r="Z222" s="47">
        <f>SUMIFS('Portfolio Allocation'!W$10:W$109,'Portfolio Allocation'!$A$10:$A$109,'Graph Tables'!$D222)</f>
        <v>0</v>
      </c>
      <c r="AA222" s="47">
        <f>SUMIFS('Portfolio Allocation'!X$10:X$109,'Portfolio Allocation'!$A$10:$A$109,'Graph Tables'!$D222)</f>
        <v>0</v>
      </c>
      <c r="AB222" s="47">
        <f>SUMIFS('Portfolio Allocation'!Y$10:Y$109,'Portfolio Allocation'!$A$10:$A$109,'Graph Tables'!$D222)</f>
        <v>0</v>
      </c>
      <c r="AC222" s="47">
        <f>SUMIFS('Portfolio Allocation'!Z$10:Z$109,'Portfolio Allocation'!$A$10:$A$109,'Graph Tables'!$D222)</f>
        <v>0</v>
      </c>
      <c r="AD222" s="47"/>
      <c r="AH222" s="47"/>
      <c r="AI222" s="269">
        <f t="shared" si="322"/>
        <v>1</v>
      </c>
      <c r="AJ222" s="269">
        <f>AI222+COUNTIF(AI$2:$AI222,AI222)-1</f>
        <v>221</v>
      </c>
      <c r="AK222" s="271" t="str">
        <f t="shared" si="270"/>
        <v>Turkmenistan</v>
      </c>
      <c r="AL222" s="71">
        <f t="shared" si="323"/>
        <v>0</v>
      </c>
      <c r="AM222" s="45">
        <f t="shared" si="271"/>
        <v>0</v>
      </c>
      <c r="AN222" s="45">
        <f t="shared" si="272"/>
        <v>0</v>
      </c>
      <c r="AO222" s="45">
        <f t="shared" si="273"/>
        <v>0</v>
      </c>
      <c r="AP222" s="45">
        <f t="shared" si="274"/>
        <v>0</v>
      </c>
      <c r="AQ222" s="45">
        <f t="shared" si="275"/>
        <v>0</v>
      </c>
      <c r="AR222" s="45">
        <f t="shared" si="276"/>
        <v>0</v>
      </c>
      <c r="AS222" s="45">
        <f t="shared" si="277"/>
        <v>0</v>
      </c>
      <c r="AT222" s="45">
        <f t="shared" si="278"/>
        <v>0</v>
      </c>
      <c r="AU222" s="45">
        <f t="shared" si="279"/>
        <v>0</v>
      </c>
      <c r="AV222" s="45">
        <f t="shared" si="280"/>
        <v>0</v>
      </c>
      <c r="AW222" s="45">
        <f t="shared" si="281"/>
        <v>0</v>
      </c>
      <c r="AX222" s="45">
        <f t="shared" si="282"/>
        <v>0</v>
      </c>
      <c r="AY222" s="45">
        <f t="shared" si="283"/>
        <v>0</v>
      </c>
      <c r="AZ222" s="45">
        <f t="shared" si="284"/>
        <v>0</v>
      </c>
      <c r="BA222" s="45">
        <f t="shared" si="285"/>
        <v>0</v>
      </c>
      <c r="BB222" s="45">
        <f t="shared" si="286"/>
        <v>0</v>
      </c>
      <c r="BC222" s="45">
        <f t="shared" si="287"/>
        <v>0</v>
      </c>
      <c r="BD222" s="45">
        <f t="shared" si="288"/>
        <v>0</v>
      </c>
      <c r="BE222" s="45">
        <f t="shared" si="289"/>
        <v>0</v>
      </c>
      <c r="BF222" s="45">
        <f t="shared" si="290"/>
        <v>0</v>
      </c>
      <c r="BG222" s="45">
        <f t="shared" si="291"/>
        <v>0</v>
      </c>
      <c r="BH222" s="45">
        <f t="shared" si="292"/>
        <v>0</v>
      </c>
      <c r="BI222" s="45">
        <f t="shared" si="293"/>
        <v>0</v>
      </c>
      <c r="BJ222" s="45">
        <f t="shared" si="294"/>
        <v>0</v>
      </c>
      <c r="BK222" s="45"/>
      <c r="CN222" s="274">
        <f t="shared" si="324"/>
        <v>0</v>
      </c>
      <c r="CO222" s="274">
        <v>221</v>
      </c>
      <c r="CP222" s="269">
        <f t="shared" si="325"/>
        <v>1</v>
      </c>
      <c r="CQ222" s="269">
        <f>CP222+COUNTIF($CP$2:CP222,CP222)-1</f>
        <v>221</v>
      </c>
      <c r="CR222" s="271" t="str">
        <f t="shared" si="295"/>
        <v>Turkmenistan</v>
      </c>
      <c r="CS222" s="71">
        <f t="shared" si="326"/>
        <v>0</v>
      </c>
      <c r="CT222" s="45">
        <f t="shared" si="296"/>
        <v>0</v>
      </c>
      <c r="CU222" s="45">
        <f t="shared" si="297"/>
        <v>0</v>
      </c>
      <c r="CV222" s="45">
        <f t="shared" si="298"/>
        <v>0</v>
      </c>
      <c r="CW222" s="45">
        <f t="shared" si="299"/>
        <v>0</v>
      </c>
      <c r="CX222" s="45">
        <f t="shared" si="300"/>
        <v>0</v>
      </c>
      <c r="CY222" s="45">
        <f t="shared" si="301"/>
        <v>0</v>
      </c>
      <c r="CZ222" s="45">
        <f t="shared" si="302"/>
        <v>0</v>
      </c>
      <c r="DA222" s="45">
        <f t="shared" si="303"/>
        <v>0</v>
      </c>
      <c r="DB222" s="45">
        <f t="shared" si="304"/>
        <v>0</v>
      </c>
      <c r="DC222" s="45">
        <f t="shared" si="305"/>
        <v>0</v>
      </c>
      <c r="DD222" s="45">
        <f t="shared" si="306"/>
        <v>0</v>
      </c>
      <c r="DE222" s="45">
        <f t="shared" si="307"/>
        <v>0</v>
      </c>
      <c r="DF222" s="45">
        <f t="shared" si="308"/>
        <v>0</v>
      </c>
      <c r="DG222" s="45">
        <f t="shared" si="309"/>
        <v>0</v>
      </c>
      <c r="DH222" s="45">
        <f t="shared" si="310"/>
        <v>0</v>
      </c>
      <c r="DI222" s="45">
        <f t="shared" si="311"/>
        <v>0</v>
      </c>
      <c r="DJ222" s="45">
        <f t="shared" si="312"/>
        <v>0</v>
      </c>
      <c r="DK222" s="45">
        <f t="shared" si="313"/>
        <v>0</v>
      </c>
      <c r="DL222" s="45">
        <f t="shared" si="314"/>
        <v>0</v>
      </c>
      <c r="DM222" s="45">
        <f t="shared" si="315"/>
        <v>0</v>
      </c>
      <c r="DN222" s="45">
        <f t="shared" si="316"/>
        <v>0</v>
      </c>
      <c r="DO222" s="45">
        <f t="shared" si="317"/>
        <v>0</v>
      </c>
      <c r="DP222" s="45">
        <f t="shared" si="318"/>
        <v>0</v>
      </c>
      <c r="DQ222" s="45">
        <f t="shared" si="319"/>
        <v>0</v>
      </c>
    </row>
    <row r="223" spans="1:121">
      <c r="A223" s="269">
        <v>222</v>
      </c>
      <c r="B223" s="400">
        <f t="shared" si="320"/>
        <v>1</v>
      </c>
      <c r="C223" s="401">
        <f>B223+COUNTIF(B$2:$B223,B223)-1</f>
        <v>222</v>
      </c>
      <c r="D223" s="402" t="str">
        <f>Tables!AI223</f>
        <v>Turks and Caicos Islands</v>
      </c>
      <c r="E223" s="403">
        <f t="shared" si="321"/>
        <v>0</v>
      </c>
      <c r="F223" s="47">
        <f>SUMIFS('Portfolio Allocation'!C$10:C$109,'Portfolio Allocation'!$A$10:$A$109,'Graph Tables'!$D223)</f>
        <v>0</v>
      </c>
      <c r="G223" s="47">
        <f>SUMIFS('Portfolio Allocation'!D$10:D$109,'Portfolio Allocation'!$A$10:$A$109,'Graph Tables'!$D223)</f>
        <v>0</v>
      </c>
      <c r="H223" s="47">
        <f>SUMIFS('Portfolio Allocation'!E$10:E$109,'Portfolio Allocation'!$A$10:$A$109,'Graph Tables'!$D223)</f>
        <v>0</v>
      </c>
      <c r="I223" s="47">
        <f>SUMIFS('Portfolio Allocation'!F$10:F$109,'Portfolio Allocation'!$A$10:$A$109,'Graph Tables'!$D223)</f>
        <v>0</v>
      </c>
      <c r="J223" s="47">
        <f>SUMIFS('Portfolio Allocation'!G$10:G$109,'Portfolio Allocation'!$A$10:$A$109,'Graph Tables'!$D223)</f>
        <v>0</v>
      </c>
      <c r="K223" s="47">
        <f>SUMIFS('Portfolio Allocation'!H$10:H$109,'Portfolio Allocation'!$A$10:$A$109,'Graph Tables'!$D223)</f>
        <v>0</v>
      </c>
      <c r="L223" s="47">
        <f>SUMIFS('Portfolio Allocation'!I$10:I$109,'Portfolio Allocation'!$A$10:$A$109,'Graph Tables'!$D223)</f>
        <v>0</v>
      </c>
      <c r="M223" s="47">
        <f>SUMIFS('Portfolio Allocation'!J$10:J$109,'Portfolio Allocation'!$A$10:$A$109,'Graph Tables'!$D223)</f>
        <v>0</v>
      </c>
      <c r="N223" s="47">
        <f>SUMIFS('Portfolio Allocation'!K$10:K$109,'Portfolio Allocation'!$A$10:$A$109,'Graph Tables'!$D223)</f>
        <v>0</v>
      </c>
      <c r="O223" s="47">
        <f>SUMIFS('Portfolio Allocation'!L$10:L$109,'Portfolio Allocation'!$A$10:$A$109,'Graph Tables'!$D223)</f>
        <v>0</v>
      </c>
      <c r="P223" s="47">
        <f>SUMIFS('Portfolio Allocation'!M$10:M$109,'Portfolio Allocation'!$A$10:$A$109,'Graph Tables'!$D223)</f>
        <v>0</v>
      </c>
      <c r="Q223" s="47">
        <f>SUMIFS('Portfolio Allocation'!N$10:N$109,'Portfolio Allocation'!$A$10:$A$109,'Graph Tables'!$D223)</f>
        <v>0</v>
      </c>
      <c r="R223" s="47">
        <f>SUMIFS('Portfolio Allocation'!O$10:O$109,'Portfolio Allocation'!$A$10:$A$109,'Graph Tables'!$D223)</f>
        <v>0</v>
      </c>
      <c r="S223" s="47">
        <f>SUMIFS('Portfolio Allocation'!P$10:P$109,'Portfolio Allocation'!$A$10:$A$109,'Graph Tables'!$D223)</f>
        <v>0</v>
      </c>
      <c r="T223" s="47">
        <f>SUMIFS('Portfolio Allocation'!Q$10:Q$109,'Portfolio Allocation'!$A$10:$A$109,'Graph Tables'!$D223)</f>
        <v>0</v>
      </c>
      <c r="U223" s="47">
        <f>SUMIFS('Portfolio Allocation'!R$10:R$109,'Portfolio Allocation'!$A$10:$A$109,'Graph Tables'!$D223)</f>
        <v>0</v>
      </c>
      <c r="V223" s="47">
        <f>SUMIFS('Portfolio Allocation'!S$10:S$109,'Portfolio Allocation'!$A$10:$A$109,'Graph Tables'!$D223)</f>
        <v>0</v>
      </c>
      <c r="W223" s="47">
        <f>SUMIFS('Portfolio Allocation'!T$10:T$109,'Portfolio Allocation'!$A$10:$A$109,'Graph Tables'!$D223)</f>
        <v>0</v>
      </c>
      <c r="X223" s="47">
        <f>SUMIFS('Portfolio Allocation'!U$10:U$109,'Portfolio Allocation'!$A$10:$A$109,'Graph Tables'!$D223)</f>
        <v>0</v>
      </c>
      <c r="Y223" s="47">
        <f>SUMIFS('Portfolio Allocation'!V$10:V$109,'Portfolio Allocation'!$A$10:$A$109,'Graph Tables'!$D223)</f>
        <v>0</v>
      </c>
      <c r="Z223" s="47">
        <f>SUMIFS('Portfolio Allocation'!W$10:W$109,'Portfolio Allocation'!$A$10:$A$109,'Graph Tables'!$D223)</f>
        <v>0</v>
      </c>
      <c r="AA223" s="47">
        <f>SUMIFS('Portfolio Allocation'!X$10:X$109,'Portfolio Allocation'!$A$10:$A$109,'Graph Tables'!$D223)</f>
        <v>0</v>
      </c>
      <c r="AB223" s="47">
        <f>SUMIFS('Portfolio Allocation'!Y$10:Y$109,'Portfolio Allocation'!$A$10:$A$109,'Graph Tables'!$D223)</f>
        <v>0</v>
      </c>
      <c r="AC223" s="47">
        <f>SUMIFS('Portfolio Allocation'!Z$10:Z$109,'Portfolio Allocation'!$A$10:$A$109,'Graph Tables'!$D223)</f>
        <v>0</v>
      </c>
      <c r="AD223" s="47"/>
      <c r="AH223" s="47"/>
      <c r="AI223" s="269">
        <f t="shared" si="322"/>
        <v>1</v>
      </c>
      <c r="AJ223" s="269">
        <f>AI223+COUNTIF(AI$2:$AI223,AI223)-1</f>
        <v>222</v>
      </c>
      <c r="AK223" s="271" t="str">
        <f t="shared" si="270"/>
        <v>Turks and Caicos Islands</v>
      </c>
      <c r="AL223" s="71">
        <f t="shared" si="323"/>
        <v>0</v>
      </c>
      <c r="AM223" s="45">
        <f t="shared" si="271"/>
        <v>0</v>
      </c>
      <c r="AN223" s="45">
        <f t="shared" si="272"/>
        <v>0</v>
      </c>
      <c r="AO223" s="45">
        <f t="shared" si="273"/>
        <v>0</v>
      </c>
      <c r="AP223" s="45">
        <f t="shared" si="274"/>
        <v>0</v>
      </c>
      <c r="AQ223" s="45">
        <f t="shared" si="275"/>
        <v>0</v>
      </c>
      <c r="AR223" s="45">
        <f t="shared" si="276"/>
        <v>0</v>
      </c>
      <c r="AS223" s="45">
        <f t="shared" si="277"/>
        <v>0</v>
      </c>
      <c r="AT223" s="45">
        <f t="shared" si="278"/>
        <v>0</v>
      </c>
      <c r="AU223" s="45">
        <f t="shared" si="279"/>
        <v>0</v>
      </c>
      <c r="AV223" s="45">
        <f t="shared" si="280"/>
        <v>0</v>
      </c>
      <c r="AW223" s="45">
        <f t="shared" si="281"/>
        <v>0</v>
      </c>
      <c r="AX223" s="45">
        <f t="shared" si="282"/>
        <v>0</v>
      </c>
      <c r="AY223" s="45">
        <f t="shared" si="283"/>
        <v>0</v>
      </c>
      <c r="AZ223" s="45">
        <f t="shared" si="284"/>
        <v>0</v>
      </c>
      <c r="BA223" s="45">
        <f t="shared" si="285"/>
        <v>0</v>
      </c>
      <c r="BB223" s="45">
        <f t="shared" si="286"/>
        <v>0</v>
      </c>
      <c r="BC223" s="45">
        <f t="shared" si="287"/>
        <v>0</v>
      </c>
      <c r="BD223" s="45">
        <f t="shared" si="288"/>
        <v>0</v>
      </c>
      <c r="BE223" s="45">
        <f t="shared" si="289"/>
        <v>0</v>
      </c>
      <c r="BF223" s="45">
        <f t="shared" si="290"/>
        <v>0</v>
      </c>
      <c r="BG223" s="45">
        <f t="shared" si="291"/>
        <v>0</v>
      </c>
      <c r="BH223" s="45">
        <f t="shared" si="292"/>
        <v>0</v>
      </c>
      <c r="BI223" s="45">
        <f t="shared" si="293"/>
        <v>0</v>
      </c>
      <c r="BJ223" s="45">
        <f t="shared" si="294"/>
        <v>0</v>
      </c>
      <c r="BK223" s="45"/>
      <c r="CN223" s="274">
        <f t="shared" si="324"/>
        <v>0</v>
      </c>
      <c r="CO223" s="274">
        <v>222</v>
      </c>
      <c r="CP223" s="269">
        <f t="shared" si="325"/>
        <v>1</v>
      </c>
      <c r="CQ223" s="269">
        <f>CP223+COUNTIF($CP$2:CP223,CP223)-1</f>
        <v>222</v>
      </c>
      <c r="CR223" s="271" t="str">
        <f t="shared" si="295"/>
        <v>Turks and Caicos Islands</v>
      </c>
      <c r="CS223" s="71">
        <f t="shared" si="326"/>
        <v>0</v>
      </c>
      <c r="CT223" s="45">
        <f t="shared" si="296"/>
        <v>0</v>
      </c>
      <c r="CU223" s="45">
        <f t="shared" si="297"/>
        <v>0</v>
      </c>
      <c r="CV223" s="45">
        <f t="shared" si="298"/>
        <v>0</v>
      </c>
      <c r="CW223" s="45">
        <f t="shared" si="299"/>
        <v>0</v>
      </c>
      <c r="CX223" s="45">
        <f t="shared" si="300"/>
        <v>0</v>
      </c>
      <c r="CY223" s="45">
        <f t="shared" si="301"/>
        <v>0</v>
      </c>
      <c r="CZ223" s="45">
        <f t="shared" si="302"/>
        <v>0</v>
      </c>
      <c r="DA223" s="45">
        <f t="shared" si="303"/>
        <v>0</v>
      </c>
      <c r="DB223" s="45">
        <f t="shared" si="304"/>
        <v>0</v>
      </c>
      <c r="DC223" s="45">
        <f t="shared" si="305"/>
        <v>0</v>
      </c>
      <c r="DD223" s="45">
        <f t="shared" si="306"/>
        <v>0</v>
      </c>
      <c r="DE223" s="45">
        <f t="shared" si="307"/>
        <v>0</v>
      </c>
      <c r="DF223" s="45">
        <f t="shared" si="308"/>
        <v>0</v>
      </c>
      <c r="DG223" s="45">
        <f t="shared" si="309"/>
        <v>0</v>
      </c>
      <c r="DH223" s="45">
        <f t="shared" si="310"/>
        <v>0</v>
      </c>
      <c r="DI223" s="45">
        <f t="shared" si="311"/>
        <v>0</v>
      </c>
      <c r="DJ223" s="45">
        <f t="shared" si="312"/>
        <v>0</v>
      </c>
      <c r="DK223" s="45">
        <f t="shared" si="313"/>
        <v>0</v>
      </c>
      <c r="DL223" s="45">
        <f t="shared" si="314"/>
        <v>0</v>
      </c>
      <c r="DM223" s="45">
        <f t="shared" si="315"/>
        <v>0</v>
      </c>
      <c r="DN223" s="45">
        <f t="shared" si="316"/>
        <v>0</v>
      </c>
      <c r="DO223" s="45">
        <f t="shared" si="317"/>
        <v>0</v>
      </c>
      <c r="DP223" s="45">
        <f t="shared" si="318"/>
        <v>0</v>
      </c>
      <c r="DQ223" s="45">
        <f t="shared" si="319"/>
        <v>0</v>
      </c>
    </row>
    <row r="224" spans="1:121">
      <c r="A224" s="269">
        <v>223</v>
      </c>
      <c r="B224" s="400">
        <f t="shared" si="320"/>
        <v>1</v>
      </c>
      <c r="C224" s="401">
        <f>B224+COUNTIF(B$2:$B224,B224)-1</f>
        <v>223</v>
      </c>
      <c r="D224" s="402" t="str">
        <f>Tables!AI224</f>
        <v>Tuvalu</v>
      </c>
      <c r="E224" s="403">
        <f t="shared" si="321"/>
        <v>0</v>
      </c>
      <c r="F224" s="47">
        <f>SUMIFS('Portfolio Allocation'!C$10:C$109,'Portfolio Allocation'!$A$10:$A$109,'Graph Tables'!$D224)</f>
        <v>0</v>
      </c>
      <c r="G224" s="47">
        <f>SUMIFS('Portfolio Allocation'!D$10:D$109,'Portfolio Allocation'!$A$10:$A$109,'Graph Tables'!$D224)</f>
        <v>0</v>
      </c>
      <c r="H224" s="47">
        <f>SUMIFS('Portfolio Allocation'!E$10:E$109,'Portfolio Allocation'!$A$10:$A$109,'Graph Tables'!$D224)</f>
        <v>0</v>
      </c>
      <c r="I224" s="47">
        <f>SUMIFS('Portfolio Allocation'!F$10:F$109,'Portfolio Allocation'!$A$10:$A$109,'Graph Tables'!$D224)</f>
        <v>0</v>
      </c>
      <c r="J224" s="47">
        <f>SUMIFS('Portfolio Allocation'!G$10:G$109,'Portfolio Allocation'!$A$10:$A$109,'Graph Tables'!$D224)</f>
        <v>0</v>
      </c>
      <c r="K224" s="47">
        <f>SUMIFS('Portfolio Allocation'!H$10:H$109,'Portfolio Allocation'!$A$10:$A$109,'Graph Tables'!$D224)</f>
        <v>0</v>
      </c>
      <c r="L224" s="47">
        <f>SUMIFS('Portfolio Allocation'!I$10:I$109,'Portfolio Allocation'!$A$10:$A$109,'Graph Tables'!$D224)</f>
        <v>0</v>
      </c>
      <c r="M224" s="47">
        <f>SUMIFS('Portfolio Allocation'!J$10:J$109,'Portfolio Allocation'!$A$10:$A$109,'Graph Tables'!$D224)</f>
        <v>0</v>
      </c>
      <c r="N224" s="47">
        <f>SUMIFS('Portfolio Allocation'!K$10:K$109,'Portfolio Allocation'!$A$10:$A$109,'Graph Tables'!$D224)</f>
        <v>0</v>
      </c>
      <c r="O224" s="47">
        <f>SUMIFS('Portfolio Allocation'!L$10:L$109,'Portfolio Allocation'!$A$10:$A$109,'Graph Tables'!$D224)</f>
        <v>0</v>
      </c>
      <c r="P224" s="47">
        <f>SUMIFS('Portfolio Allocation'!M$10:M$109,'Portfolio Allocation'!$A$10:$A$109,'Graph Tables'!$D224)</f>
        <v>0</v>
      </c>
      <c r="Q224" s="47">
        <f>SUMIFS('Portfolio Allocation'!N$10:N$109,'Portfolio Allocation'!$A$10:$A$109,'Graph Tables'!$D224)</f>
        <v>0</v>
      </c>
      <c r="R224" s="47">
        <f>SUMIFS('Portfolio Allocation'!O$10:O$109,'Portfolio Allocation'!$A$10:$A$109,'Graph Tables'!$D224)</f>
        <v>0</v>
      </c>
      <c r="S224" s="47">
        <f>SUMIFS('Portfolio Allocation'!P$10:P$109,'Portfolio Allocation'!$A$10:$A$109,'Graph Tables'!$D224)</f>
        <v>0</v>
      </c>
      <c r="T224" s="47">
        <f>SUMIFS('Portfolio Allocation'!Q$10:Q$109,'Portfolio Allocation'!$A$10:$A$109,'Graph Tables'!$D224)</f>
        <v>0</v>
      </c>
      <c r="U224" s="47">
        <f>SUMIFS('Portfolio Allocation'!R$10:R$109,'Portfolio Allocation'!$A$10:$A$109,'Graph Tables'!$D224)</f>
        <v>0</v>
      </c>
      <c r="V224" s="47">
        <f>SUMIFS('Portfolio Allocation'!S$10:S$109,'Portfolio Allocation'!$A$10:$A$109,'Graph Tables'!$D224)</f>
        <v>0</v>
      </c>
      <c r="W224" s="47">
        <f>SUMIFS('Portfolio Allocation'!T$10:T$109,'Portfolio Allocation'!$A$10:$A$109,'Graph Tables'!$D224)</f>
        <v>0</v>
      </c>
      <c r="X224" s="47">
        <f>SUMIFS('Portfolio Allocation'!U$10:U$109,'Portfolio Allocation'!$A$10:$A$109,'Graph Tables'!$D224)</f>
        <v>0</v>
      </c>
      <c r="Y224" s="47">
        <f>SUMIFS('Portfolio Allocation'!V$10:V$109,'Portfolio Allocation'!$A$10:$A$109,'Graph Tables'!$D224)</f>
        <v>0</v>
      </c>
      <c r="Z224" s="47">
        <f>SUMIFS('Portfolio Allocation'!W$10:W$109,'Portfolio Allocation'!$A$10:$A$109,'Graph Tables'!$D224)</f>
        <v>0</v>
      </c>
      <c r="AA224" s="47">
        <f>SUMIFS('Portfolio Allocation'!X$10:X$109,'Portfolio Allocation'!$A$10:$A$109,'Graph Tables'!$D224)</f>
        <v>0</v>
      </c>
      <c r="AB224" s="47">
        <f>SUMIFS('Portfolio Allocation'!Y$10:Y$109,'Portfolio Allocation'!$A$10:$A$109,'Graph Tables'!$D224)</f>
        <v>0</v>
      </c>
      <c r="AC224" s="47">
        <f>SUMIFS('Portfolio Allocation'!Z$10:Z$109,'Portfolio Allocation'!$A$10:$A$109,'Graph Tables'!$D224)</f>
        <v>0</v>
      </c>
      <c r="AD224" s="47"/>
      <c r="AH224" s="47"/>
      <c r="AI224" s="269">
        <f t="shared" si="322"/>
        <v>1</v>
      </c>
      <c r="AJ224" s="269">
        <f>AI224+COUNTIF(AI$2:$AI224,AI224)-1</f>
        <v>223</v>
      </c>
      <c r="AK224" s="271" t="str">
        <f t="shared" si="270"/>
        <v>Tuvalu</v>
      </c>
      <c r="AL224" s="71">
        <f t="shared" si="323"/>
        <v>0</v>
      </c>
      <c r="AM224" s="45">
        <f t="shared" si="271"/>
        <v>0</v>
      </c>
      <c r="AN224" s="45">
        <f t="shared" si="272"/>
        <v>0</v>
      </c>
      <c r="AO224" s="45">
        <f t="shared" si="273"/>
        <v>0</v>
      </c>
      <c r="AP224" s="45">
        <f t="shared" si="274"/>
        <v>0</v>
      </c>
      <c r="AQ224" s="45">
        <f t="shared" si="275"/>
        <v>0</v>
      </c>
      <c r="AR224" s="45">
        <f t="shared" si="276"/>
        <v>0</v>
      </c>
      <c r="AS224" s="45">
        <f t="shared" si="277"/>
        <v>0</v>
      </c>
      <c r="AT224" s="45">
        <f t="shared" si="278"/>
        <v>0</v>
      </c>
      <c r="AU224" s="45">
        <f t="shared" si="279"/>
        <v>0</v>
      </c>
      <c r="AV224" s="45">
        <f t="shared" si="280"/>
        <v>0</v>
      </c>
      <c r="AW224" s="45">
        <f t="shared" si="281"/>
        <v>0</v>
      </c>
      <c r="AX224" s="45">
        <f t="shared" si="282"/>
        <v>0</v>
      </c>
      <c r="AY224" s="45">
        <f t="shared" si="283"/>
        <v>0</v>
      </c>
      <c r="AZ224" s="45">
        <f t="shared" si="284"/>
        <v>0</v>
      </c>
      <c r="BA224" s="45">
        <f t="shared" si="285"/>
        <v>0</v>
      </c>
      <c r="BB224" s="45">
        <f t="shared" si="286"/>
        <v>0</v>
      </c>
      <c r="BC224" s="45">
        <f t="shared" si="287"/>
        <v>0</v>
      </c>
      <c r="BD224" s="45">
        <f t="shared" si="288"/>
        <v>0</v>
      </c>
      <c r="BE224" s="45">
        <f t="shared" si="289"/>
        <v>0</v>
      </c>
      <c r="BF224" s="45">
        <f t="shared" si="290"/>
        <v>0</v>
      </c>
      <c r="BG224" s="45">
        <f t="shared" si="291"/>
        <v>0</v>
      </c>
      <c r="BH224" s="45">
        <f t="shared" si="292"/>
        <v>0</v>
      </c>
      <c r="BI224" s="45">
        <f t="shared" si="293"/>
        <v>0</v>
      </c>
      <c r="BJ224" s="45">
        <f t="shared" si="294"/>
        <v>0</v>
      </c>
      <c r="BK224" s="45"/>
      <c r="CN224" s="274">
        <f t="shared" si="324"/>
        <v>0</v>
      </c>
      <c r="CO224" s="274">
        <v>223</v>
      </c>
      <c r="CP224" s="269">
        <f t="shared" si="325"/>
        <v>1</v>
      </c>
      <c r="CQ224" s="269">
        <f>CP224+COUNTIF($CP$2:CP224,CP224)-1</f>
        <v>223</v>
      </c>
      <c r="CR224" s="271" t="str">
        <f t="shared" si="295"/>
        <v>Tuvalu</v>
      </c>
      <c r="CS224" s="71">
        <f t="shared" si="326"/>
        <v>0</v>
      </c>
      <c r="CT224" s="45">
        <f t="shared" si="296"/>
        <v>0</v>
      </c>
      <c r="CU224" s="45">
        <f t="shared" si="297"/>
        <v>0</v>
      </c>
      <c r="CV224" s="45">
        <f t="shared" si="298"/>
        <v>0</v>
      </c>
      <c r="CW224" s="45">
        <f t="shared" si="299"/>
        <v>0</v>
      </c>
      <c r="CX224" s="45">
        <f t="shared" si="300"/>
        <v>0</v>
      </c>
      <c r="CY224" s="45">
        <f t="shared" si="301"/>
        <v>0</v>
      </c>
      <c r="CZ224" s="45">
        <f t="shared" si="302"/>
        <v>0</v>
      </c>
      <c r="DA224" s="45">
        <f t="shared" si="303"/>
        <v>0</v>
      </c>
      <c r="DB224" s="45">
        <f t="shared" si="304"/>
        <v>0</v>
      </c>
      <c r="DC224" s="45">
        <f t="shared" si="305"/>
        <v>0</v>
      </c>
      <c r="DD224" s="45">
        <f t="shared" si="306"/>
        <v>0</v>
      </c>
      <c r="DE224" s="45">
        <f t="shared" si="307"/>
        <v>0</v>
      </c>
      <c r="DF224" s="45">
        <f t="shared" si="308"/>
        <v>0</v>
      </c>
      <c r="DG224" s="45">
        <f t="shared" si="309"/>
        <v>0</v>
      </c>
      <c r="DH224" s="45">
        <f t="shared" si="310"/>
        <v>0</v>
      </c>
      <c r="DI224" s="45">
        <f t="shared" si="311"/>
        <v>0</v>
      </c>
      <c r="DJ224" s="45">
        <f t="shared" si="312"/>
        <v>0</v>
      </c>
      <c r="DK224" s="45">
        <f t="shared" si="313"/>
        <v>0</v>
      </c>
      <c r="DL224" s="45">
        <f t="shared" si="314"/>
        <v>0</v>
      </c>
      <c r="DM224" s="45">
        <f t="shared" si="315"/>
        <v>0</v>
      </c>
      <c r="DN224" s="45">
        <f t="shared" si="316"/>
        <v>0</v>
      </c>
      <c r="DO224" s="45">
        <f t="shared" si="317"/>
        <v>0</v>
      </c>
      <c r="DP224" s="45">
        <f t="shared" si="318"/>
        <v>0</v>
      </c>
      <c r="DQ224" s="45">
        <f t="shared" si="319"/>
        <v>0</v>
      </c>
    </row>
    <row r="225" spans="1:121">
      <c r="A225" s="269">
        <v>224</v>
      </c>
      <c r="B225" s="400">
        <f t="shared" si="320"/>
        <v>1</v>
      </c>
      <c r="C225" s="401">
        <f>B225+COUNTIF(B$2:$B225,B225)-1</f>
        <v>224</v>
      </c>
      <c r="D225" s="402" t="str">
        <f>Tables!AI225</f>
        <v>Uganda</v>
      </c>
      <c r="E225" s="403">
        <f t="shared" si="321"/>
        <v>0</v>
      </c>
      <c r="F225" s="47">
        <f>SUMIFS('Portfolio Allocation'!C$10:C$109,'Portfolio Allocation'!$A$10:$A$109,'Graph Tables'!$D225)</f>
        <v>0</v>
      </c>
      <c r="G225" s="47">
        <f>SUMIFS('Portfolio Allocation'!D$10:D$109,'Portfolio Allocation'!$A$10:$A$109,'Graph Tables'!$D225)</f>
        <v>0</v>
      </c>
      <c r="H225" s="47">
        <f>SUMIFS('Portfolio Allocation'!E$10:E$109,'Portfolio Allocation'!$A$10:$A$109,'Graph Tables'!$D225)</f>
        <v>0</v>
      </c>
      <c r="I225" s="47">
        <f>SUMIFS('Portfolio Allocation'!F$10:F$109,'Portfolio Allocation'!$A$10:$A$109,'Graph Tables'!$D225)</f>
        <v>0</v>
      </c>
      <c r="J225" s="47">
        <f>SUMIFS('Portfolio Allocation'!G$10:G$109,'Portfolio Allocation'!$A$10:$A$109,'Graph Tables'!$D225)</f>
        <v>0</v>
      </c>
      <c r="K225" s="47">
        <f>SUMIFS('Portfolio Allocation'!H$10:H$109,'Portfolio Allocation'!$A$10:$A$109,'Graph Tables'!$D225)</f>
        <v>0</v>
      </c>
      <c r="L225" s="47">
        <f>SUMIFS('Portfolio Allocation'!I$10:I$109,'Portfolio Allocation'!$A$10:$A$109,'Graph Tables'!$D225)</f>
        <v>0</v>
      </c>
      <c r="M225" s="47">
        <f>SUMIFS('Portfolio Allocation'!J$10:J$109,'Portfolio Allocation'!$A$10:$A$109,'Graph Tables'!$D225)</f>
        <v>0</v>
      </c>
      <c r="N225" s="47">
        <f>SUMIFS('Portfolio Allocation'!K$10:K$109,'Portfolio Allocation'!$A$10:$A$109,'Graph Tables'!$D225)</f>
        <v>0</v>
      </c>
      <c r="O225" s="47">
        <f>SUMIFS('Portfolio Allocation'!L$10:L$109,'Portfolio Allocation'!$A$10:$A$109,'Graph Tables'!$D225)</f>
        <v>0</v>
      </c>
      <c r="P225" s="47">
        <f>SUMIFS('Portfolio Allocation'!M$10:M$109,'Portfolio Allocation'!$A$10:$A$109,'Graph Tables'!$D225)</f>
        <v>0</v>
      </c>
      <c r="Q225" s="47">
        <f>SUMIFS('Portfolio Allocation'!N$10:N$109,'Portfolio Allocation'!$A$10:$A$109,'Graph Tables'!$D225)</f>
        <v>0</v>
      </c>
      <c r="R225" s="47">
        <f>SUMIFS('Portfolio Allocation'!O$10:O$109,'Portfolio Allocation'!$A$10:$A$109,'Graph Tables'!$D225)</f>
        <v>0</v>
      </c>
      <c r="S225" s="47">
        <f>SUMIFS('Portfolio Allocation'!P$10:P$109,'Portfolio Allocation'!$A$10:$A$109,'Graph Tables'!$D225)</f>
        <v>0</v>
      </c>
      <c r="T225" s="47">
        <f>SUMIFS('Portfolio Allocation'!Q$10:Q$109,'Portfolio Allocation'!$A$10:$A$109,'Graph Tables'!$D225)</f>
        <v>0</v>
      </c>
      <c r="U225" s="47">
        <f>SUMIFS('Portfolio Allocation'!R$10:R$109,'Portfolio Allocation'!$A$10:$A$109,'Graph Tables'!$D225)</f>
        <v>0</v>
      </c>
      <c r="V225" s="47">
        <f>SUMIFS('Portfolio Allocation'!S$10:S$109,'Portfolio Allocation'!$A$10:$A$109,'Graph Tables'!$D225)</f>
        <v>0</v>
      </c>
      <c r="W225" s="47">
        <f>SUMIFS('Portfolio Allocation'!T$10:T$109,'Portfolio Allocation'!$A$10:$A$109,'Graph Tables'!$D225)</f>
        <v>0</v>
      </c>
      <c r="X225" s="47">
        <f>SUMIFS('Portfolio Allocation'!U$10:U$109,'Portfolio Allocation'!$A$10:$A$109,'Graph Tables'!$D225)</f>
        <v>0</v>
      </c>
      <c r="Y225" s="47">
        <f>SUMIFS('Portfolio Allocation'!V$10:V$109,'Portfolio Allocation'!$A$10:$A$109,'Graph Tables'!$D225)</f>
        <v>0</v>
      </c>
      <c r="Z225" s="47">
        <f>SUMIFS('Portfolio Allocation'!W$10:W$109,'Portfolio Allocation'!$A$10:$A$109,'Graph Tables'!$D225)</f>
        <v>0</v>
      </c>
      <c r="AA225" s="47">
        <f>SUMIFS('Portfolio Allocation'!X$10:X$109,'Portfolio Allocation'!$A$10:$A$109,'Graph Tables'!$D225)</f>
        <v>0</v>
      </c>
      <c r="AB225" s="47">
        <f>SUMIFS('Portfolio Allocation'!Y$10:Y$109,'Portfolio Allocation'!$A$10:$A$109,'Graph Tables'!$D225)</f>
        <v>0</v>
      </c>
      <c r="AC225" s="47">
        <f>SUMIFS('Portfolio Allocation'!Z$10:Z$109,'Portfolio Allocation'!$A$10:$A$109,'Graph Tables'!$D225)</f>
        <v>0</v>
      </c>
      <c r="AD225" s="47"/>
      <c r="AH225" s="47"/>
      <c r="AI225" s="269">
        <f t="shared" si="322"/>
        <v>1</v>
      </c>
      <c r="AJ225" s="269">
        <f>AI225+COUNTIF(AI$2:$AI225,AI225)-1</f>
        <v>224</v>
      </c>
      <c r="AK225" s="271" t="str">
        <f t="shared" si="270"/>
        <v>Uganda</v>
      </c>
      <c r="AL225" s="71">
        <f t="shared" si="323"/>
        <v>0</v>
      </c>
      <c r="AM225" s="45">
        <f t="shared" si="271"/>
        <v>0</v>
      </c>
      <c r="AN225" s="45">
        <f t="shared" si="272"/>
        <v>0</v>
      </c>
      <c r="AO225" s="45">
        <f t="shared" si="273"/>
        <v>0</v>
      </c>
      <c r="AP225" s="45">
        <f t="shared" si="274"/>
        <v>0</v>
      </c>
      <c r="AQ225" s="45">
        <f t="shared" si="275"/>
        <v>0</v>
      </c>
      <c r="AR225" s="45">
        <f t="shared" si="276"/>
        <v>0</v>
      </c>
      <c r="AS225" s="45">
        <f t="shared" si="277"/>
        <v>0</v>
      </c>
      <c r="AT225" s="45">
        <f t="shared" si="278"/>
        <v>0</v>
      </c>
      <c r="AU225" s="45">
        <f t="shared" si="279"/>
        <v>0</v>
      </c>
      <c r="AV225" s="45">
        <f t="shared" si="280"/>
        <v>0</v>
      </c>
      <c r="AW225" s="45">
        <f t="shared" si="281"/>
        <v>0</v>
      </c>
      <c r="AX225" s="45">
        <f t="shared" si="282"/>
        <v>0</v>
      </c>
      <c r="AY225" s="45">
        <f t="shared" si="283"/>
        <v>0</v>
      </c>
      <c r="AZ225" s="45">
        <f t="shared" si="284"/>
        <v>0</v>
      </c>
      <c r="BA225" s="45">
        <f t="shared" si="285"/>
        <v>0</v>
      </c>
      <c r="BB225" s="45">
        <f t="shared" si="286"/>
        <v>0</v>
      </c>
      <c r="BC225" s="45">
        <f t="shared" si="287"/>
        <v>0</v>
      </c>
      <c r="BD225" s="45">
        <f t="shared" si="288"/>
        <v>0</v>
      </c>
      <c r="BE225" s="45">
        <f t="shared" si="289"/>
        <v>0</v>
      </c>
      <c r="BF225" s="45">
        <f t="shared" si="290"/>
        <v>0</v>
      </c>
      <c r="BG225" s="45">
        <f t="shared" si="291"/>
        <v>0</v>
      </c>
      <c r="BH225" s="45">
        <f t="shared" si="292"/>
        <v>0</v>
      </c>
      <c r="BI225" s="45">
        <f t="shared" si="293"/>
        <v>0</v>
      </c>
      <c r="BJ225" s="45">
        <f t="shared" si="294"/>
        <v>0</v>
      </c>
      <c r="BK225" s="45"/>
      <c r="CN225" s="274">
        <f t="shared" si="324"/>
        <v>0</v>
      </c>
      <c r="CO225" s="274">
        <v>224</v>
      </c>
      <c r="CP225" s="269">
        <f t="shared" si="325"/>
        <v>1</v>
      </c>
      <c r="CQ225" s="269">
        <f>CP225+COUNTIF($CP$2:CP225,CP225)-1</f>
        <v>224</v>
      </c>
      <c r="CR225" s="271" t="str">
        <f t="shared" si="295"/>
        <v>Uganda</v>
      </c>
      <c r="CS225" s="71">
        <f t="shared" si="326"/>
        <v>0</v>
      </c>
      <c r="CT225" s="45">
        <f t="shared" si="296"/>
        <v>0</v>
      </c>
      <c r="CU225" s="45">
        <f t="shared" si="297"/>
        <v>0</v>
      </c>
      <c r="CV225" s="45">
        <f t="shared" si="298"/>
        <v>0</v>
      </c>
      <c r="CW225" s="45">
        <f t="shared" si="299"/>
        <v>0</v>
      </c>
      <c r="CX225" s="45">
        <f t="shared" si="300"/>
        <v>0</v>
      </c>
      <c r="CY225" s="45">
        <f t="shared" si="301"/>
        <v>0</v>
      </c>
      <c r="CZ225" s="45">
        <f t="shared" si="302"/>
        <v>0</v>
      </c>
      <c r="DA225" s="45">
        <f t="shared" si="303"/>
        <v>0</v>
      </c>
      <c r="DB225" s="45">
        <f t="shared" si="304"/>
        <v>0</v>
      </c>
      <c r="DC225" s="45">
        <f t="shared" si="305"/>
        <v>0</v>
      </c>
      <c r="DD225" s="45">
        <f t="shared" si="306"/>
        <v>0</v>
      </c>
      <c r="DE225" s="45">
        <f t="shared" si="307"/>
        <v>0</v>
      </c>
      <c r="DF225" s="45">
        <f t="shared" si="308"/>
        <v>0</v>
      </c>
      <c r="DG225" s="45">
        <f t="shared" si="309"/>
        <v>0</v>
      </c>
      <c r="DH225" s="45">
        <f t="shared" si="310"/>
        <v>0</v>
      </c>
      <c r="DI225" s="45">
        <f t="shared" si="311"/>
        <v>0</v>
      </c>
      <c r="DJ225" s="45">
        <f t="shared" si="312"/>
        <v>0</v>
      </c>
      <c r="DK225" s="45">
        <f t="shared" si="313"/>
        <v>0</v>
      </c>
      <c r="DL225" s="45">
        <f t="shared" si="314"/>
        <v>0</v>
      </c>
      <c r="DM225" s="45">
        <f t="shared" si="315"/>
        <v>0</v>
      </c>
      <c r="DN225" s="45">
        <f t="shared" si="316"/>
        <v>0</v>
      </c>
      <c r="DO225" s="45">
        <f t="shared" si="317"/>
        <v>0</v>
      </c>
      <c r="DP225" s="45">
        <f t="shared" si="318"/>
        <v>0</v>
      </c>
      <c r="DQ225" s="45">
        <f t="shared" si="319"/>
        <v>0</v>
      </c>
    </row>
    <row r="226" spans="1:121">
      <c r="A226" s="269">
        <v>225</v>
      </c>
      <c r="B226" s="400">
        <f t="shared" si="320"/>
        <v>1</v>
      </c>
      <c r="C226" s="401">
        <f>B226+COUNTIF(B$2:$B226,B226)-1</f>
        <v>225</v>
      </c>
      <c r="D226" s="402" t="str">
        <f>Tables!AI226</f>
        <v>Ukraine</v>
      </c>
      <c r="E226" s="403">
        <f t="shared" si="321"/>
        <v>0</v>
      </c>
      <c r="F226" s="47">
        <f>SUMIFS('Portfolio Allocation'!C$10:C$109,'Portfolio Allocation'!$A$10:$A$109,'Graph Tables'!$D226)</f>
        <v>0</v>
      </c>
      <c r="G226" s="47">
        <f>SUMIFS('Portfolio Allocation'!D$10:D$109,'Portfolio Allocation'!$A$10:$A$109,'Graph Tables'!$D226)</f>
        <v>0</v>
      </c>
      <c r="H226" s="47">
        <f>SUMIFS('Portfolio Allocation'!E$10:E$109,'Portfolio Allocation'!$A$10:$A$109,'Graph Tables'!$D226)</f>
        <v>0</v>
      </c>
      <c r="I226" s="47">
        <f>SUMIFS('Portfolio Allocation'!F$10:F$109,'Portfolio Allocation'!$A$10:$A$109,'Graph Tables'!$D226)</f>
        <v>0</v>
      </c>
      <c r="J226" s="47">
        <f>SUMIFS('Portfolio Allocation'!G$10:G$109,'Portfolio Allocation'!$A$10:$A$109,'Graph Tables'!$D226)</f>
        <v>0</v>
      </c>
      <c r="K226" s="47">
        <f>SUMIFS('Portfolio Allocation'!H$10:H$109,'Portfolio Allocation'!$A$10:$A$109,'Graph Tables'!$D226)</f>
        <v>0</v>
      </c>
      <c r="L226" s="47">
        <f>SUMIFS('Portfolio Allocation'!I$10:I$109,'Portfolio Allocation'!$A$10:$A$109,'Graph Tables'!$D226)</f>
        <v>0</v>
      </c>
      <c r="M226" s="47">
        <f>SUMIFS('Portfolio Allocation'!J$10:J$109,'Portfolio Allocation'!$A$10:$A$109,'Graph Tables'!$D226)</f>
        <v>0</v>
      </c>
      <c r="N226" s="47">
        <f>SUMIFS('Portfolio Allocation'!K$10:K$109,'Portfolio Allocation'!$A$10:$A$109,'Graph Tables'!$D226)</f>
        <v>0</v>
      </c>
      <c r="O226" s="47">
        <f>SUMIFS('Portfolio Allocation'!L$10:L$109,'Portfolio Allocation'!$A$10:$A$109,'Graph Tables'!$D226)</f>
        <v>0</v>
      </c>
      <c r="P226" s="47">
        <f>SUMIFS('Portfolio Allocation'!M$10:M$109,'Portfolio Allocation'!$A$10:$A$109,'Graph Tables'!$D226)</f>
        <v>0</v>
      </c>
      <c r="Q226" s="47">
        <f>SUMIFS('Portfolio Allocation'!N$10:N$109,'Portfolio Allocation'!$A$10:$A$109,'Graph Tables'!$D226)</f>
        <v>0</v>
      </c>
      <c r="R226" s="47">
        <f>SUMIFS('Portfolio Allocation'!O$10:O$109,'Portfolio Allocation'!$A$10:$A$109,'Graph Tables'!$D226)</f>
        <v>0</v>
      </c>
      <c r="S226" s="47">
        <f>SUMIFS('Portfolio Allocation'!P$10:P$109,'Portfolio Allocation'!$A$10:$A$109,'Graph Tables'!$D226)</f>
        <v>0</v>
      </c>
      <c r="T226" s="47">
        <f>SUMIFS('Portfolio Allocation'!Q$10:Q$109,'Portfolio Allocation'!$A$10:$A$109,'Graph Tables'!$D226)</f>
        <v>0</v>
      </c>
      <c r="U226" s="47">
        <f>SUMIFS('Portfolio Allocation'!R$10:R$109,'Portfolio Allocation'!$A$10:$A$109,'Graph Tables'!$D226)</f>
        <v>0</v>
      </c>
      <c r="V226" s="47">
        <f>SUMIFS('Portfolio Allocation'!S$10:S$109,'Portfolio Allocation'!$A$10:$A$109,'Graph Tables'!$D226)</f>
        <v>0</v>
      </c>
      <c r="W226" s="47">
        <f>SUMIFS('Portfolio Allocation'!T$10:T$109,'Portfolio Allocation'!$A$10:$A$109,'Graph Tables'!$D226)</f>
        <v>0</v>
      </c>
      <c r="X226" s="47">
        <f>SUMIFS('Portfolio Allocation'!U$10:U$109,'Portfolio Allocation'!$A$10:$A$109,'Graph Tables'!$D226)</f>
        <v>0</v>
      </c>
      <c r="Y226" s="47">
        <f>SUMIFS('Portfolio Allocation'!V$10:V$109,'Portfolio Allocation'!$A$10:$A$109,'Graph Tables'!$D226)</f>
        <v>0</v>
      </c>
      <c r="Z226" s="47">
        <f>SUMIFS('Portfolio Allocation'!W$10:W$109,'Portfolio Allocation'!$A$10:$A$109,'Graph Tables'!$D226)</f>
        <v>0</v>
      </c>
      <c r="AA226" s="47">
        <f>SUMIFS('Portfolio Allocation'!X$10:X$109,'Portfolio Allocation'!$A$10:$A$109,'Graph Tables'!$D226)</f>
        <v>0</v>
      </c>
      <c r="AB226" s="47">
        <f>SUMIFS('Portfolio Allocation'!Y$10:Y$109,'Portfolio Allocation'!$A$10:$A$109,'Graph Tables'!$D226)</f>
        <v>0</v>
      </c>
      <c r="AC226" s="47">
        <f>SUMIFS('Portfolio Allocation'!Z$10:Z$109,'Portfolio Allocation'!$A$10:$A$109,'Graph Tables'!$D226)</f>
        <v>0</v>
      </c>
      <c r="AD226" s="47"/>
      <c r="AH226" s="47"/>
      <c r="AI226" s="269">
        <f t="shared" si="322"/>
        <v>1</v>
      </c>
      <c r="AJ226" s="269">
        <f>AI226+COUNTIF(AI$2:$AI226,AI226)-1</f>
        <v>225</v>
      </c>
      <c r="AK226" s="271" t="str">
        <f t="shared" si="270"/>
        <v>Ukraine</v>
      </c>
      <c r="AL226" s="71">
        <f t="shared" si="323"/>
        <v>0</v>
      </c>
      <c r="AM226" s="45">
        <f t="shared" si="271"/>
        <v>0</v>
      </c>
      <c r="AN226" s="45">
        <f t="shared" si="272"/>
        <v>0</v>
      </c>
      <c r="AO226" s="45">
        <f t="shared" si="273"/>
        <v>0</v>
      </c>
      <c r="AP226" s="45">
        <f t="shared" si="274"/>
        <v>0</v>
      </c>
      <c r="AQ226" s="45">
        <f t="shared" si="275"/>
        <v>0</v>
      </c>
      <c r="AR226" s="45">
        <f t="shared" si="276"/>
        <v>0</v>
      </c>
      <c r="AS226" s="45">
        <f t="shared" si="277"/>
        <v>0</v>
      </c>
      <c r="AT226" s="45">
        <f t="shared" si="278"/>
        <v>0</v>
      </c>
      <c r="AU226" s="45">
        <f t="shared" si="279"/>
        <v>0</v>
      </c>
      <c r="AV226" s="45">
        <f t="shared" si="280"/>
        <v>0</v>
      </c>
      <c r="AW226" s="45">
        <f t="shared" si="281"/>
        <v>0</v>
      </c>
      <c r="AX226" s="45">
        <f t="shared" si="282"/>
        <v>0</v>
      </c>
      <c r="AY226" s="45">
        <f t="shared" si="283"/>
        <v>0</v>
      </c>
      <c r="AZ226" s="45">
        <f t="shared" si="284"/>
        <v>0</v>
      </c>
      <c r="BA226" s="45">
        <f t="shared" si="285"/>
        <v>0</v>
      </c>
      <c r="BB226" s="45">
        <f t="shared" si="286"/>
        <v>0</v>
      </c>
      <c r="BC226" s="45">
        <f t="shared" si="287"/>
        <v>0</v>
      </c>
      <c r="BD226" s="45">
        <f t="shared" si="288"/>
        <v>0</v>
      </c>
      <c r="BE226" s="45">
        <f t="shared" si="289"/>
        <v>0</v>
      </c>
      <c r="BF226" s="45">
        <f t="shared" si="290"/>
        <v>0</v>
      </c>
      <c r="BG226" s="45">
        <f t="shared" si="291"/>
        <v>0</v>
      </c>
      <c r="BH226" s="45">
        <f t="shared" si="292"/>
        <v>0</v>
      </c>
      <c r="BI226" s="45">
        <f t="shared" si="293"/>
        <v>0</v>
      </c>
      <c r="BJ226" s="45">
        <f t="shared" si="294"/>
        <v>0</v>
      </c>
      <c r="BK226" s="45"/>
      <c r="CN226" s="274">
        <f t="shared" si="324"/>
        <v>0</v>
      </c>
      <c r="CO226" s="274">
        <v>225</v>
      </c>
      <c r="CP226" s="269">
        <f t="shared" si="325"/>
        <v>1</v>
      </c>
      <c r="CQ226" s="269">
        <f>CP226+COUNTIF($CP$2:CP226,CP226)-1</f>
        <v>225</v>
      </c>
      <c r="CR226" s="271" t="str">
        <f t="shared" si="295"/>
        <v>Ukraine</v>
      </c>
      <c r="CS226" s="71">
        <f t="shared" si="326"/>
        <v>0</v>
      </c>
      <c r="CT226" s="45">
        <f t="shared" si="296"/>
        <v>0</v>
      </c>
      <c r="CU226" s="45">
        <f t="shared" si="297"/>
        <v>0</v>
      </c>
      <c r="CV226" s="45">
        <f t="shared" si="298"/>
        <v>0</v>
      </c>
      <c r="CW226" s="45">
        <f t="shared" si="299"/>
        <v>0</v>
      </c>
      <c r="CX226" s="45">
        <f t="shared" si="300"/>
        <v>0</v>
      </c>
      <c r="CY226" s="45">
        <f t="shared" si="301"/>
        <v>0</v>
      </c>
      <c r="CZ226" s="45">
        <f t="shared" si="302"/>
        <v>0</v>
      </c>
      <c r="DA226" s="45">
        <f t="shared" si="303"/>
        <v>0</v>
      </c>
      <c r="DB226" s="45">
        <f t="shared" si="304"/>
        <v>0</v>
      </c>
      <c r="DC226" s="45">
        <f t="shared" si="305"/>
        <v>0</v>
      </c>
      <c r="DD226" s="45">
        <f t="shared" si="306"/>
        <v>0</v>
      </c>
      <c r="DE226" s="45">
        <f t="shared" si="307"/>
        <v>0</v>
      </c>
      <c r="DF226" s="45">
        <f t="shared" si="308"/>
        <v>0</v>
      </c>
      <c r="DG226" s="45">
        <f t="shared" si="309"/>
        <v>0</v>
      </c>
      <c r="DH226" s="45">
        <f t="shared" si="310"/>
        <v>0</v>
      </c>
      <c r="DI226" s="45">
        <f t="shared" si="311"/>
        <v>0</v>
      </c>
      <c r="DJ226" s="45">
        <f t="shared" si="312"/>
        <v>0</v>
      </c>
      <c r="DK226" s="45">
        <f t="shared" si="313"/>
        <v>0</v>
      </c>
      <c r="DL226" s="45">
        <f t="shared" si="314"/>
        <v>0</v>
      </c>
      <c r="DM226" s="45">
        <f t="shared" si="315"/>
        <v>0</v>
      </c>
      <c r="DN226" s="45">
        <f t="shared" si="316"/>
        <v>0</v>
      </c>
      <c r="DO226" s="45">
        <f t="shared" si="317"/>
        <v>0</v>
      </c>
      <c r="DP226" s="45">
        <f t="shared" si="318"/>
        <v>0</v>
      </c>
      <c r="DQ226" s="45">
        <f t="shared" si="319"/>
        <v>0</v>
      </c>
    </row>
    <row r="227" spans="1:121">
      <c r="A227" s="269">
        <v>226</v>
      </c>
      <c r="B227" s="400">
        <f t="shared" si="320"/>
        <v>1</v>
      </c>
      <c r="C227" s="401">
        <f>B227+COUNTIF(B$2:$B227,B227)-1</f>
        <v>226</v>
      </c>
      <c r="D227" s="402" t="str">
        <f>Tables!AI227</f>
        <v>United Arab Emirates</v>
      </c>
      <c r="E227" s="403">
        <f t="shared" si="321"/>
        <v>0</v>
      </c>
      <c r="F227" s="47">
        <f>SUMIFS('Portfolio Allocation'!C$10:C$109,'Portfolio Allocation'!$A$10:$A$109,'Graph Tables'!$D227)</f>
        <v>0</v>
      </c>
      <c r="G227" s="47">
        <f>SUMIFS('Portfolio Allocation'!D$10:D$109,'Portfolio Allocation'!$A$10:$A$109,'Graph Tables'!$D227)</f>
        <v>0</v>
      </c>
      <c r="H227" s="47">
        <f>SUMIFS('Portfolio Allocation'!E$10:E$109,'Portfolio Allocation'!$A$10:$A$109,'Graph Tables'!$D227)</f>
        <v>0</v>
      </c>
      <c r="I227" s="47">
        <f>SUMIFS('Portfolio Allocation'!F$10:F$109,'Portfolio Allocation'!$A$10:$A$109,'Graph Tables'!$D227)</f>
        <v>0</v>
      </c>
      <c r="J227" s="47">
        <f>SUMIFS('Portfolio Allocation'!G$10:G$109,'Portfolio Allocation'!$A$10:$A$109,'Graph Tables'!$D227)</f>
        <v>0</v>
      </c>
      <c r="K227" s="47">
        <f>SUMIFS('Portfolio Allocation'!H$10:H$109,'Portfolio Allocation'!$A$10:$A$109,'Graph Tables'!$D227)</f>
        <v>0</v>
      </c>
      <c r="L227" s="47">
        <f>SUMIFS('Portfolio Allocation'!I$10:I$109,'Portfolio Allocation'!$A$10:$A$109,'Graph Tables'!$D227)</f>
        <v>0</v>
      </c>
      <c r="M227" s="47">
        <f>SUMIFS('Portfolio Allocation'!J$10:J$109,'Portfolio Allocation'!$A$10:$A$109,'Graph Tables'!$D227)</f>
        <v>0</v>
      </c>
      <c r="N227" s="47">
        <f>SUMIFS('Portfolio Allocation'!K$10:K$109,'Portfolio Allocation'!$A$10:$A$109,'Graph Tables'!$D227)</f>
        <v>0</v>
      </c>
      <c r="O227" s="47">
        <f>SUMIFS('Portfolio Allocation'!L$10:L$109,'Portfolio Allocation'!$A$10:$A$109,'Graph Tables'!$D227)</f>
        <v>0</v>
      </c>
      <c r="P227" s="47">
        <f>SUMIFS('Portfolio Allocation'!M$10:M$109,'Portfolio Allocation'!$A$10:$A$109,'Graph Tables'!$D227)</f>
        <v>0</v>
      </c>
      <c r="Q227" s="47">
        <f>SUMIFS('Portfolio Allocation'!N$10:N$109,'Portfolio Allocation'!$A$10:$A$109,'Graph Tables'!$D227)</f>
        <v>0</v>
      </c>
      <c r="R227" s="47">
        <f>SUMIFS('Portfolio Allocation'!O$10:O$109,'Portfolio Allocation'!$A$10:$A$109,'Graph Tables'!$D227)</f>
        <v>0</v>
      </c>
      <c r="S227" s="47">
        <f>SUMIFS('Portfolio Allocation'!P$10:P$109,'Portfolio Allocation'!$A$10:$A$109,'Graph Tables'!$D227)</f>
        <v>0</v>
      </c>
      <c r="T227" s="47">
        <f>SUMIFS('Portfolio Allocation'!Q$10:Q$109,'Portfolio Allocation'!$A$10:$A$109,'Graph Tables'!$D227)</f>
        <v>0</v>
      </c>
      <c r="U227" s="47">
        <f>SUMIFS('Portfolio Allocation'!R$10:R$109,'Portfolio Allocation'!$A$10:$A$109,'Graph Tables'!$D227)</f>
        <v>0</v>
      </c>
      <c r="V227" s="47">
        <f>SUMIFS('Portfolio Allocation'!S$10:S$109,'Portfolio Allocation'!$A$10:$A$109,'Graph Tables'!$D227)</f>
        <v>0</v>
      </c>
      <c r="W227" s="47">
        <f>SUMIFS('Portfolio Allocation'!T$10:T$109,'Portfolio Allocation'!$A$10:$A$109,'Graph Tables'!$D227)</f>
        <v>0</v>
      </c>
      <c r="X227" s="47">
        <f>SUMIFS('Portfolio Allocation'!U$10:U$109,'Portfolio Allocation'!$A$10:$A$109,'Graph Tables'!$D227)</f>
        <v>0</v>
      </c>
      <c r="Y227" s="47">
        <f>SUMIFS('Portfolio Allocation'!V$10:V$109,'Portfolio Allocation'!$A$10:$A$109,'Graph Tables'!$D227)</f>
        <v>0</v>
      </c>
      <c r="Z227" s="47">
        <f>SUMIFS('Portfolio Allocation'!W$10:W$109,'Portfolio Allocation'!$A$10:$A$109,'Graph Tables'!$D227)</f>
        <v>0</v>
      </c>
      <c r="AA227" s="47">
        <f>SUMIFS('Portfolio Allocation'!X$10:X$109,'Portfolio Allocation'!$A$10:$A$109,'Graph Tables'!$D227)</f>
        <v>0</v>
      </c>
      <c r="AB227" s="47">
        <f>SUMIFS('Portfolio Allocation'!Y$10:Y$109,'Portfolio Allocation'!$A$10:$A$109,'Graph Tables'!$D227)</f>
        <v>0</v>
      </c>
      <c r="AC227" s="47">
        <f>SUMIFS('Portfolio Allocation'!Z$10:Z$109,'Portfolio Allocation'!$A$10:$A$109,'Graph Tables'!$D227)</f>
        <v>0</v>
      </c>
      <c r="AD227" s="47"/>
      <c r="AH227" s="47"/>
      <c r="AI227" s="269">
        <f t="shared" si="322"/>
        <v>1</v>
      </c>
      <c r="AJ227" s="269">
        <f>AI227+COUNTIF(AI$2:$AI227,AI227)-1</f>
        <v>226</v>
      </c>
      <c r="AK227" s="271" t="str">
        <f t="shared" si="270"/>
        <v>United Arab Emirates</v>
      </c>
      <c r="AL227" s="71">
        <f t="shared" si="323"/>
        <v>0</v>
      </c>
      <c r="AM227" s="45">
        <f t="shared" si="271"/>
        <v>0</v>
      </c>
      <c r="AN227" s="45">
        <f t="shared" si="272"/>
        <v>0</v>
      </c>
      <c r="AO227" s="45">
        <f t="shared" si="273"/>
        <v>0</v>
      </c>
      <c r="AP227" s="45">
        <f t="shared" si="274"/>
        <v>0</v>
      </c>
      <c r="AQ227" s="45">
        <f t="shared" si="275"/>
        <v>0</v>
      </c>
      <c r="AR227" s="45">
        <f t="shared" si="276"/>
        <v>0</v>
      </c>
      <c r="AS227" s="45">
        <f t="shared" si="277"/>
        <v>0</v>
      </c>
      <c r="AT227" s="45">
        <f t="shared" si="278"/>
        <v>0</v>
      </c>
      <c r="AU227" s="45">
        <f t="shared" si="279"/>
        <v>0</v>
      </c>
      <c r="AV227" s="45">
        <f t="shared" si="280"/>
        <v>0</v>
      </c>
      <c r="AW227" s="45">
        <f t="shared" si="281"/>
        <v>0</v>
      </c>
      <c r="AX227" s="45">
        <f t="shared" si="282"/>
        <v>0</v>
      </c>
      <c r="AY227" s="45">
        <f t="shared" si="283"/>
        <v>0</v>
      </c>
      <c r="AZ227" s="45">
        <f t="shared" si="284"/>
        <v>0</v>
      </c>
      <c r="BA227" s="45">
        <f t="shared" si="285"/>
        <v>0</v>
      </c>
      <c r="BB227" s="45">
        <f t="shared" si="286"/>
        <v>0</v>
      </c>
      <c r="BC227" s="45">
        <f t="shared" si="287"/>
        <v>0</v>
      </c>
      <c r="BD227" s="45">
        <f t="shared" si="288"/>
        <v>0</v>
      </c>
      <c r="BE227" s="45">
        <f t="shared" si="289"/>
        <v>0</v>
      </c>
      <c r="BF227" s="45">
        <f t="shared" si="290"/>
        <v>0</v>
      </c>
      <c r="BG227" s="45">
        <f t="shared" si="291"/>
        <v>0</v>
      </c>
      <c r="BH227" s="45">
        <f t="shared" si="292"/>
        <v>0</v>
      </c>
      <c r="BI227" s="45">
        <f t="shared" si="293"/>
        <v>0</v>
      </c>
      <c r="BJ227" s="45">
        <f t="shared" si="294"/>
        <v>0</v>
      </c>
      <c r="BK227" s="45"/>
      <c r="CN227" s="274">
        <f t="shared" si="324"/>
        <v>0</v>
      </c>
      <c r="CO227" s="274">
        <v>226</v>
      </c>
      <c r="CP227" s="269">
        <f t="shared" si="325"/>
        <v>1</v>
      </c>
      <c r="CQ227" s="269">
        <f>CP227+COUNTIF($CP$2:CP227,CP227)-1</f>
        <v>226</v>
      </c>
      <c r="CR227" s="271" t="str">
        <f t="shared" si="295"/>
        <v>United Arab Emirates</v>
      </c>
      <c r="CS227" s="71">
        <f t="shared" si="326"/>
        <v>0</v>
      </c>
      <c r="CT227" s="45">
        <f t="shared" si="296"/>
        <v>0</v>
      </c>
      <c r="CU227" s="45">
        <f t="shared" si="297"/>
        <v>0</v>
      </c>
      <c r="CV227" s="45">
        <f t="shared" si="298"/>
        <v>0</v>
      </c>
      <c r="CW227" s="45">
        <f t="shared" si="299"/>
        <v>0</v>
      </c>
      <c r="CX227" s="45">
        <f t="shared" si="300"/>
        <v>0</v>
      </c>
      <c r="CY227" s="45">
        <f t="shared" si="301"/>
        <v>0</v>
      </c>
      <c r="CZ227" s="45">
        <f t="shared" si="302"/>
        <v>0</v>
      </c>
      <c r="DA227" s="45">
        <f t="shared" si="303"/>
        <v>0</v>
      </c>
      <c r="DB227" s="45">
        <f t="shared" si="304"/>
        <v>0</v>
      </c>
      <c r="DC227" s="45">
        <f t="shared" si="305"/>
        <v>0</v>
      </c>
      <c r="DD227" s="45">
        <f t="shared" si="306"/>
        <v>0</v>
      </c>
      <c r="DE227" s="45">
        <f t="shared" si="307"/>
        <v>0</v>
      </c>
      <c r="DF227" s="45">
        <f t="shared" si="308"/>
        <v>0</v>
      </c>
      <c r="DG227" s="45">
        <f t="shared" si="309"/>
        <v>0</v>
      </c>
      <c r="DH227" s="45">
        <f t="shared" si="310"/>
        <v>0</v>
      </c>
      <c r="DI227" s="45">
        <f t="shared" si="311"/>
        <v>0</v>
      </c>
      <c r="DJ227" s="45">
        <f t="shared" si="312"/>
        <v>0</v>
      </c>
      <c r="DK227" s="45">
        <f t="shared" si="313"/>
        <v>0</v>
      </c>
      <c r="DL227" s="45">
        <f t="shared" si="314"/>
        <v>0</v>
      </c>
      <c r="DM227" s="45">
        <f t="shared" si="315"/>
        <v>0</v>
      </c>
      <c r="DN227" s="45">
        <f t="shared" si="316"/>
        <v>0</v>
      </c>
      <c r="DO227" s="45">
        <f t="shared" si="317"/>
        <v>0</v>
      </c>
      <c r="DP227" s="45">
        <f t="shared" si="318"/>
        <v>0</v>
      </c>
      <c r="DQ227" s="45">
        <f t="shared" si="319"/>
        <v>0</v>
      </c>
    </row>
    <row r="228" spans="1:121">
      <c r="A228" s="269">
        <v>227</v>
      </c>
      <c r="B228" s="400">
        <f t="shared" si="320"/>
        <v>1</v>
      </c>
      <c r="C228" s="401">
        <f>B228+COUNTIF(B$2:$B228,B228)-1</f>
        <v>227</v>
      </c>
      <c r="D228" s="402" t="str">
        <f>Tables!AI228</f>
        <v>United Kingdom</v>
      </c>
      <c r="E228" s="403">
        <f t="shared" si="321"/>
        <v>0</v>
      </c>
      <c r="F228" s="47">
        <f>SUMIFS('Portfolio Allocation'!C$10:C$109,'Portfolio Allocation'!$A$10:$A$109,'Graph Tables'!$D228)</f>
        <v>0</v>
      </c>
      <c r="G228" s="47">
        <f>SUMIFS('Portfolio Allocation'!D$10:D$109,'Portfolio Allocation'!$A$10:$A$109,'Graph Tables'!$D228)</f>
        <v>0</v>
      </c>
      <c r="H228" s="47">
        <f>SUMIFS('Portfolio Allocation'!E$10:E$109,'Portfolio Allocation'!$A$10:$A$109,'Graph Tables'!$D228)</f>
        <v>0</v>
      </c>
      <c r="I228" s="47">
        <f>SUMIFS('Portfolio Allocation'!F$10:F$109,'Portfolio Allocation'!$A$10:$A$109,'Graph Tables'!$D228)</f>
        <v>0</v>
      </c>
      <c r="J228" s="47">
        <f>SUMIFS('Portfolio Allocation'!G$10:G$109,'Portfolio Allocation'!$A$10:$A$109,'Graph Tables'!$D228)</f>
        <v>0</v>
      </c>
      <c r="K228" s="47">
        <f>SUMIFS('Portfolio Allocation'!H$10:H$109,'Portfolio Allocation'!$A$10:$A$109,'Graph Tables'!$D228)</f>
        <v>0</v>
      </c>
      <c r="L228" s="47">
        <f>SUMIFS('Portfolio Allocation'!I$10:I$109,'Portfolio Allocation'!$A$10:$A$109,'Graph Tables'!$D228)</f>
        <v>0</v>
      </c>
      <c r="M228" s="47">
        <f>SUMIFS('Portfolio Allocation'!J$10:J$109,'Portfolio Allocation'!$A$10:$A$109,'Graph Tables'!$D228)</f>
        <v>0</v>
      </c>
      <c r="N228" s="47">
        <f>SUMIFS('Portfolio Allocation'!K$10:K$109,'Portfolio Allocation'!$A$10:$A$109,'Graph Tables'!$D228)</f>
        <v>0</v>
      </c>
      <c r="O228" s="47">
        <f>SUMIFS('Portfolio Allocation'!L$10:L$109,'Portfolio Allocation'!$A$10:$A$109,'Graph Tables'!$D228)</f>
        <v>0</v>
      </c>
      <c r="P228" s="47">
        <f>SUMIFS('Portfolio Allocation'!M$10:M$109,'Portfolio Allocation'!$A$10:$A$109,'Graph Tables'!$D228)</f>
        <v>0</v>
      </c>
      <c r="Q228" s="47">
        <f>SUMIFS('Portfolio Allocation'!N$10:N$109,'Portfolio Allocation'!$A$10:$A$109,'Graph Tables'!$D228)</f>
        <v>0</v>
      </c>
      <c r="R228" s="47">
        <f>SUMIFS('Portfolio Allocation'!O$10:O$109,'Portfolio Allocation'!$A$10:$A$109,'Graph Tables'!$D228)</f>
        <v>0</v>
      </c>
      <c r="S228" s="47">
        <f>SUMIFS('Portfolio Allocation'!P$10:P$109,'Portfolio Allocation'!$A$10:$A$109,'Graph Tables'!$D228)</f>
        <v>0</v>
      </c>
      <c r="T228" s="47">
        <f>SUMIFS('Portfolio Allocation'!Q$10:Q$109,'Portfolio Allocation'!$A$10:$A$109,'Graph Tables'!$D228)</f>
        <v>0</v>
      </c>
      <c r="U228" s="47">
        <f>SUMIFS('Portfolio Allocation'!R$10:R$109,'Portfolio Allocation'!$A$10:$A$109,'Graph Tables'!$D228)</f>
        <v>0</v>
      </c>
      <c r="V228" s="47">
        <f>SUMIFS('Portfolio Allocation'!S$10:S$109,'Portfolio Allocation'!$A$10:$A$109,'Graph Tables'!$D228)</f>
        <v>0</v>
      </c>
      <c r="W228" s="47">
        <f>SUMIFS('Portfolio Allocation'!T$10:T$109,'Portfolio Allocation'!$A$10:$A$109,'Graph Tables'!$D228)</f>
        <v>0</v>
      </c>
      <c r="X228" s="47">
        <f>SUMIFS('Portfolio Allocation'!U$10:U$109,'Portfolio Allocation'!$A$10:$A$109,'Graph Tables'!$D228)</f>
        <v>0</v>
      </c>
      <c r="Y228" s="47">
        <f>SUMIFS('Portfolio Allocation'!V$10:V$109,'Portfolio Allocation'!$A$10:$A$109,'Graph Tables'!$D228)</f>
        <v>0</v>
      </c>
      <c r="Z228" s="47">
        <f>SUMIFS('Portfolio Allocation'!W$10:W$109,'Portfolio Allocation'!$A$10:$A$109,'Graph Tables'!$D228)</f>
        <v>0</v>
      </c>
      <c r="AA228" s="47">
        <f>SUMIFS('Portfolio Allocation'!X$10:X$109,'Portfolio Allocation'!$A$10:$A$109,'Graph Tables'!$D228)</f>
        <v>0</v>
      </c>
      <c r="AB228" s="47">
        <f>SUMIFS('Portfolio Allocation'!Y$10:Y$109,'Portfolio Allocation'!$A$10:$A$109,'Graph Tables'!$D228)</f>
        <v>0</v>
      </c>
      <c r="AC228" s="47">
        <f>SUMIFS('Portfolio Allocation'!Z$10:Z$109,'Portfolio Allocation'!$A$10:$A$109,'Graph Tables'!$D228)</f>
        <v>0</v>
      </c>
      <c r="AD228" s="47"/>
      <c r="AH228" s="47"/>
      <c r="AI228" s="269">
        <f t="shared" si="322"/>
        <v>1</v>
      </c>
      <c r="AJ228" s="269">
        <f>AI228+COUNTIF(AI$2:$AI228,AI228)-1</f>
        <v>227</v>
      </c>
      <c r="AK228" s="271" t="str">
        <f t="shared" si="270"/>
        <v>United Kingdom</v>
      </c>
      <c r="AL228" s="71">
        <f t="shared" si="323"/>
        <v>0</v>
      </c>
      <c r="AM228" s="45">
        <f t="shared" si="271"/>
        <v>0</v>
      </c>
      <c r="AN228" s="45">
        <f t="shared" si="272"/>
        <v>0</v>
      </c>
      <c r="AO228" s="45">
        <f t="shared" si="273"/>
        <v>0</v>
      </c>
      <c r="AP228" s="45">
        <f t="shared" si="274"/>
        <v>0</v>
      </c>
      <c r="AQ228" s="45">
        <f t="shared" si="275"/>
        <v>0</v>
      </c>
      <c r="AR228" s="45">
        <f t="shared" si="276"/>
        <v>0</v>
      </c>
      <c r="AS228" s="45">
        <f t="shared" si="277"/>
        <v>0</v>
      </c>
      <c r="AT228" s="45">
        <f t="shared" si="278"/>
        <v>0</v>
      </c>
      <c r="AU228" s="45">
        <f t="shared" si="279"/>
        <v>0</v>
      </c>
      <c r="AV228" s="45">
        <f t="shared" si="280"/>
        <v>0</v>
      </c>
      <c r="AW228" s="45">
        <f t="shared" si="281"/>
        <v>0</v>
      </c>
      <c r="AX228" s="45">
        <f t="shared" si="282"/>
        <v>0</v>
      </c>
      <c r="AY228" s="45">
        <f t="shared" si="283"/>
        <v>0</v>
      </c>
      <c r="AZ228" s="45">
        <f t="shared" si="284"/>
        <v>0</v>
      </c>
      <c r="BA228" s="45">
        <f t="shared" si="285"/>
        <v>0</v>
      </c>
      <c r="BB228" s="45">
        <f t="shared" si="286"/>
        <v>0</v>
      </c>
      <c r="BC228" s="45">
        <f t="shared" si="287"/>
        <v>0</v>
      </c>
      <c r="BD228" s="45">
        <f t="shared" si="288"/>
        <v>0</v>
      </c>
      <c r="BE228" s="45">
        <f t="shared" si="289"/>
        <v>0</v>
      </c>
      <c r="BF228" s="45">
        <f t="shared" si="290"/>
        <v>0</v>
      </c>
      <c r="BG228" s="45">
        <f t="shared" si="291"/>
        <v>0</v>
      </c>
      <c r="BH228" s="45">
        <f t="shared" si="292"/>
        <v>0</v>
      </c>
      <c r="BI228" s="45">
        <f t="shared" si="293"/>
        <v>0</v>
      </c>
      <c r="BJ228" s="45">
        <f t="shared" si="294"/>
        <v>0</v>
      </c>
      <c r="BK228" s="45"/>
      <c r="CN228" s="274">
        <f t="shared" si="324"/>
        <v>0</v>
      </c>
      <c r="CO228" s="274">
        <v>227</v>
      </c>
      <c r="CP228" s="269">
        <f t="shared" si="325"/>
        <v>1</v>
      </c>
      <c r="CQ228" s="269">
        <f>CP228+COUNTIF($CP$2:CP228,CP228)-1</f>
        <v>227</v>
      </c>
      <c r="CR228" s="271" t="str">
        <f t="shared" si="295"/>
        <v>United Kingdom</v>
      </c>
      <c r="CS228" s="71">
        <f t="shared" si="326"/>
        <v>0</v>
      </c>
      <c r="CT228" s="45">
        <f t="shared" si="296"/>
        <v>0</v>
      </c>
      <c r="CU228" s="45">
        <f t="shared" si="297"/>
        <v>0</v>
      </c>
      <c r="CV228" s="45">
        <f t="shared" si="298"/>
        <v>0</v>
      </c>
      <c r="CW228" s="45">
        <f t="shared" si="299"/>
        <v>0</v>
      </c>
      <c r="CX228" s="45">
        <f t="shared" si="300"/>
        <v>0</v>
      </c>
      <c r="CY228" s="45">
        <f t="shared" si="301"/>
        <v>0</v>
      </c>
      <c r="CZ228" s="45">
        <f t="shared" si="302"/>
        <v>0</v>
      </c>
      <c r="DA228" s="45">
        <f t="shared" si="303"/>
        <v>0</v>
      </c>
      <c r="DB228" s="45">
        <f t="shared" si="304"/>
        <v>0</v>
      </c>
      <c r="DC228" s="45">
        <f t="shared" si="305"/>
        <v>0</v>
      </c>
      <c r="DD228" s="45">
        <f t="shared" si="306"/>
        <v>0</v>
      </c>
      <c r="DE228" s="45">
        <f t="shared" si="307"/>
        <v>0</v>
      </c>
      <c r="DF228" s="45">
        <f t="shared" si="308"/>
        <v>0</v>
      </c>
      <c r="DG228" s="45">
        <f t="shared" si="309"/>
        <v>0</v>
      </c>
      <c r="DH228" s="45">
        <f t="shared" si="310"/>
        <v>0</v>
      </c>
      <c r="DI228" s="45">
        <f t="shared" si="311"/>
        <v>0</v>
      </c>
      <c r="DJ228" s="45">
        <f t="shared" si="312"/>
        <v>0</v>
      </c>
      <c r="DK228" s="45">
        <f t="shared" si="313"/>
        <v>0</v>
      </c>
      <c r="DL228" s="45">
        <f t="shared" si="314"/>
        <v>0</v>
      </c>
      <c r="DM228" s="45">
        <f t="shared" si="315"/>
        <v>0</v>
      </c>
      <c r="DN228" s="45">
        <f t="shared" si="316"/>
        <v>0</v>
      </c>
      <c r="DO228" s="45">
        <f t="shared" si="317"/>
        <v>0</v>
      </c>
      <c r="DP228" s="45">
        <f t="shared" si="318"/>
        <v>0</v>
      </c>
      <c r="DQ228" s="45">
        <f t="shared" si="319"/>
        <v>0</v>
      </c>
    </row>
    <row r="229" spans="1:121">
      <c r="A229" s="269">
        <v>228</v>
      </c>
      <c r="B229" s="400">
        <f t="shared" si="320"/>
        <v>1</v>
      </c>
      <c r="C229" s="401">
        <f>B229+COUNTIF(B$2:$B229,B229)-1</f>
        <v>228</v>
      </c>
      <c r="D229" s="402" t="str">
        <f>Tables!AI229</f>
        <v>United States Minor Outlying Islands</v>
      </c>
      <c r="E229" s="403">
        <f t="shared" si="321"/>
        <v>0</v>
      </c>
      <c r="F229" s="47">
        <f>SUMIFS('Portfolio Allocation'!C$10:C$109,'Portfolio Allocation'!$A$10:$A$109,'Graph Tables'!$D229)</f>
        <v>0</v>
      </c>
      <c r="G229" s="47">
        <f>SUMIFS('Portfolio Allocation'!D$10:D$109,'Portfolio Allocation'!$A$10:$A$109,'Graph Tables'!$D229)</f>
        <v>0</v>
      </c>
      <c r="H229" s="47">
        <f>SUMIFS('Portfolio Allocation'!E$10:E$109,'Portfolio Allocation'!$A$10:$A$109,'Graph Tables'!$D229)</f>
        <v>0</v>
      </c>
      <c r="I229" s="47">
        <f>SUMIFS('Portfolio Allocation'!F$10:F$109,'Portfolio Allocation'!$A$10:$A$109,'Graph Tables'!$D229)</f>
        <v>0</v>
      </c>
      <c r="J229" s="47">
        <f>SUMIFS('Portfolio Allocation'!G$10:G$109,'Portfolio Allocation'!$A$10:$A$109,'Graph Tables'!$D229)</f>
        <v>0</v>
      </c>
      <c r="K229" s="47">
        <f>SUMIFS('Portfolio Allocation'!H$10:H$109,'Portfolio Allocation'!$A$10:$A$109,'Graph Tables'!$D229)</f>
        <v>0</v>
      </c>
      <c r="L229" s="47">
        <f>SUMIFS('Portfolio Allocation'!I$10:I$109,'Portfolio Allocation'!$A$10:$A$109,'Graph Tables'!$D229)</f>
        <v>0</v>
      </c>
      <c r="M229" s="47">
        <f>SUMIFS('Portfolio Allocation'!J$10:J$109,'Portfolio Allocation'!$A$10:$A$109,'Graph Tables'!$D229)</f>
        <v>0</v>
      </c>
      <c r="N229" s="47">
        <f>SUMIFS('Portfolio Allocation'!K$10:K$109,'Portfolio Allocation'!$A$10:$A$109,'Graph Tables'!$D229)</f>
        <v>0</v>
      </c>
      <c r="O229" s="47">
        <f>SUMIFS('Portfolio Allocation'!L$10:L$109,'Portfolio Allocation'!$A$10:$A$109,'Graph Tables'!$D229)</f>
        <v>0</v>
      </c>
      <c r="P229" s="47">
        <f>SUMIFS('Portfolio Allocation'!M$10:M$109,'Portfolio Allocation'!$A$10:$A$109,'Graph Tables'!$D229)</f>
        <v>0</v>
      </c>
      <c r="Q229" s="47">
        <f>SUMIFS('Portfolio Allocation'!N$10:N$109,'Portfolio Allocation'!$A$10:$A$109,'Graph Tables'!$D229)</f>
        <v>0</v>
      </c>
      <c r="R229" s="47">
        <f>SUMIFS('Portfolio Allocation'!O$10:O$109,'Portfolio Allocation'!$A$10:$A$109,'Graph Tables'!$D229)</f>
        <v>0</v>
      </c>
      <c r="S229" s="47">
        <f>SUMIFS('Portfolio Allocation'!P$10:P$109,'Portfolio Allocation'!$A$10:$A$109,'Graph Tables'!$D229)</f>
        <v>0</v>
      </c>
      <c r="T229" s="47">
        <f>SUMIFS('Portfolio Allocation'!Q$10:Q$109,'Portfolio Allocation'!$A$10:$A$109,'Graph Tables'!$D229)</f>
        <v>0</v>
      </c>
      <c r="U229" s="47">
        <f>SUMIFS('Portfolio Allocation'!R$10:R$109,'Portfolio Allocation'!$A$10:$A$109,'Graph Tables'!$D229)</f>
        <v>0</v>
      </c>
      <c r="V229" s="47">
        <f>SUMIFS('Portfolio Allocation'!S$10:S$109,'Portfolio Allocation'!$A$10:$A$109,'Graph Tables'!$D229)</f>
        <v>0</v>
      </c>
      <c r="W229" s="47">
        <f>SUMIFS('Portfolio Allocation'!T$10:T$109,'Portfolio Allocation'!$A$10:$A$109,'Graph Tables'!$D229)</f>
        <v>0</v>
      </c>
      <c r="X229" s="47">
        <f>SUMIFS('Portfolio Allocation'!U$10:U$109,'Portfolio Allocation'!$A$10:$A$109,'Graph Tables'!$D229)</f>
        <v>0</v>
      </c>
      <c r="Y229" s="47">
        <f>SUMIFS('Portfolio Allocation'!V$10:V$109,'Portfolio Allocation'!$A$10:$A$109,'Graph Tables'!$D229)</f>
        <v>0</v>
      </c>
      <c r="Z229" s="47">
        <f>SUMIFS('Portfolio Allocation'!W$10:W$109,'Portfolio Allocation'!$A$10:$A$109,'Graph Tables'!$D229)</f>
        <v>0</v>
      </c>
      <c r="AA229" s="47">
        <f>SUMIFS('Portfolio Allocation'!X$10:X$109,'Portfolio Allocation'!$A$10:$A$109,'Graph Tables'!$D229)</f>
        <v>0</v>
      </c>
      <c r="AB229" s="47">
        <f>SUMIFS('Portfolio Allocation'!Y$10:Y$109,'Portfolio Allocation'!$A$10:$A$109,'Graph Tables'!$D229)</f>
        <v>0</v>
      </c>
      <c r="AC229" s="47">
        <f>SUMIFS('Portfolio Allocation'!Z$10:Z$109,'Portfolio Allocation'!$A$10:$A$109,'Graph Tables'!$D229)</f>
        <v>0</v>
      </c>
      <c r="AD229" s="47"/>
      <c r="AH229" s="47"/>
      <c r="AI229" s="269">
        <f t="shared" si="322"/>
        <v>1</v>
      </c>
      <c r="AJ229" s="269">
        <f>AI229+COUNTIF(AI$2:$AI229,AI229)-1</f>
        <v>228</v>
      </c>
      <c r="AK229" s="271" t="str">
        <f t="shared" si="270"/>
        <v>United States Minor Outlying Islands</v>
      </c>
      <c r="AL229" s="71">
        <f t="shared" si="323"/>
        <v>0</v>
      </c>
      <c r="AM229" s="45">
        <f t="shared" si="271"/>
        <v>0</v>
      </c>
      <c r="AN229" s="45">
        <f t="shared" si="272"/>
        <v>0</v>
      </c>
      <c r="AO229" s="45">
        <f t="shared" si="273"/>
        <v>0</v>
      </c>
      <c r="AP229" s="45">
        <f t="shared" si="274"/>
        <v>0</v>
      </c>
      <c r="AQ229" s="45">
        <f t="shared" si="275"/>
        <v>0</v>
      </c>
      <c r="AR229" s="45">
        <f t="shared" si="276"/>
        <v>0</v>
      </c>
      <c r="AS229" s="45">
        <f t="shared" si="277"/>
        <v>0</v>
      </c>
      <c r="AT229" s="45">
        <f t="shared" si="278"/>
        <v>0</v>
      </c>
      <c r="AU229" s="45">
        <f t="shared" si="279"/>
        <v>0</v>
      </c>
      <c r="AV229" s="45">
        <f t="shared" si="280"/>
        <v>0</v>
      </c>
      <c r="AW229" s="45">
        <f t="shared" si="281"/>
        <v>0</v>
      </c>
      <c r="AX229" s="45">
        <f t="shared" si="282"/>
        <v>0</v>
      </c>
      <c r="AY229" s="45">
        <f t="shared" si="283"/>
        <v>0</v>
      </c>
      <c r="AZ229" s="45">
        <f t="shared" si="284"/>
        <v>0</v>
      </c>
      <c r="BA229" s="45">
        <f t="shared" si="285"/>
        <v>0</v>
      </c>
      <c r="BB229" s="45">
        <f t="shared" si="286"/>
        <v>0</v>
      </c>
      <c r="BC229" s="45">
        <f t="shared" si="287"/>
        <v>0</v>
      </c>
      <c r="BD229" s="45">
        <f t="shared" si="288"/>
        <v>0</v>
      </c>
      <c r="BE229" s="45">
        <f t="shared" si="289"/>
        <v>0</v>
      </c>
      <c r="BF229" s="45">
        <f t="shared" si="290"/>
        <v>0</v>
      </c>
      <c r="BG229" s="45">
        <f t="shared" si="291"/>
        <v>0</v>
      </c>
      <c r="BH229" s="45">
        <f t="shared" si="292"/>
        <v>0</v>
      </c>
      <c r="BI229" s="45">
        <f t="shared" si="293"/>
        <v>0</v>
      </c>
      <c r="BJ229" s="45">
        <f t="shared" si="294"/>
        <v>0</v>
      </c>
      <c r="BK229" s="45"/>
      <c r="CN229" s="274">
        <f t="shared" si="324"/>
        <v>0</v>
      </c>
      <c r="CO229" s="274">
        <v>228</v>
      </c>
      <c r="CP229" s="269">
        <f t="shared" si="325"/>
        <v>1</v>
      </c>
      <c r="CQ229" s="269">
        <f>CP229+COUNTIF($CP$2:CP229,CP229)-1</f>
        <v>228</v>
      </c>
      <c r="CR229" s="271" t="str">
        <f t="shared" si="295"/>
        <v>United States Minor Outlying Islands</v>
      </c>
      <c r="CS229" s="71">
        <f t="shared" si="326"/>
        <v>0</v>
      </c>
      <c r="CT229" s="45">
        <f t="shared" si="296"/>
        <v>0</v>
      </c>
      <c r="CU229" s="45">
        <f t="shared" si="297"/>
        <v>0</v>
      </c>
      <c r="CV229" s="45">
        <f t="shared" si="298"/>
        <v>0</v>
      </c>
      <c r="CW229" s="45">
        <f t="shared" si="299"/>
        <v>0</v>
      </c>
      <c r="CX229" s="45">
        <f t="shared" si="300"/>
        <v>0</v>
      </c>
      <c r="CY229" s="45">
        <f t="shared" si="301"/>
        <v>0</v>
      </c>
      <c r="CZ229" s="45">
        <f t="shared" si="302"/>
        <v>0</v>
      </c>
      <c r="DA229" s="45">
        <f t="shared" si="303"/>
        <v>0</v>
      </c>
      <c r="DB229" s="45">
        <f t="shared" si="304"/>
        <v>0</v>
      </c>
      <c r="DC229" s="45">
        <f t="shared" si="305"/>
        <v>0</v>
      </c>
      <c r="DD229" s="45">
        <f t="shared" si="306"/>
        <v>0</v>
      </c>
      <c r="DE229" s="45">
        <f t="shared" si="307"/>
        <v>0</v>
      </c>
      <c r="DF229" s="45">
        <f t="shared" si="308"/>
        <v>0</v>
      </c>
      <c r="DG229" s="45">
        <f t="shared" si="309"/>
        <v>0</v>
      </c>
      <c r="DH229" s="45">
        <f t="shared" si="310"/>
        <v>0</v>
      </c>
      <c r="DI229" s="45">
        <f t="shared" si="311"/>
        <v>0</v>
      </c>
      <c r="DJ229" s="45">
        <f t="shared" si="312"/>
        <v>0</v>
      </c>
      <c r="DK229" s="45">
        <f t="shared" si="313"/>
        <v>0</v>
      </c>
      <c r="DL229" s="45">
        <f t="shared" si="314"/>
        <v>0</v>
      </c>
      <c r="DM229" s="45">
        <f t="shared" si="315"/>
        <v>0</v>
      </c>
      <c r="DN229" s="45">
        <f t="shared" si="316"/>
        <v>0</v>
      </c>
      <c r="DO229" s="45">
        <f t="shared" si="317"/>
        <v>0</v>
      </c>
      <c r="DP229" s="45">
        <f t="shared" si="318"/>
        <v>0</v>
      </c>
      <c r="DQ229" s="45">
        <f t="shared" si="319"/>
        <v>0</v>
      </c>
    </row>
    <row r="230" spans="1:121">
      <c r="A230" s="269">
        <v>229</v>
      </c>
      <c r="B230" s="400">
        <f t="shared" si="320"/>
        <v>1</v>
      </c>
      <c r="C230" s="401">
        <f>B230+COUNTIF(B$2:$B230,B230)-1</f>
        <v>229</v>
      </c>
      <c r="D230" s="402" t="str">
        <f>Tables!AI230</f>
        <v>United States of America</v>
      </c>
      <c r="E230" s="403">
        <f t="shared" si="321"/>
        <v>0</v>
      </c>
      <c r="F230" s="47">
        <f>SUMIFS('Portfolio Allocation'!C$10:C$109,'Portfolio Allocation'!$A$10:$A$109,'Graph Tables'!$D230)</f>
        <v>0</v>
      </c>
      <c r="G230" s="47">
        <f>SUMIFS('Portfolio Allocation'!D$10:D$109,'Portfolio Allocation'!$A$10:$A$109,'Graph Tables'!$D230)</f>
        <v>0</v>
      </c>
      <c r="H230" s="47">
        <f>SUMIFS('Portfolio Allocation'!E$10:E$109,'Portfolio Allocation'!$A$10:$A$109,'Graph Tables'!$D230)</f>
        <v>0</v>
      </c>
      <c r="I230" s="47">
        <f>SUMIFS('Portfolio Allocation'!F$10:F$109,'Portfolio Allocation'!$A$10:$A$109,'Graph Tables'!$D230)</f>
        <v>0</v>
      </c>
      <c r="J230" s="47">
        <f>SUMIFS('Portfolio Allocation'!G$10:G$109,'Portfolio Allocation'!$A$10:$A$109,'Graph Tables'!$D230)</f>
        <v>0</v>
      </c>
      <c r="K230" s="47">
        <f>SUMIFS('Portfolio Allocation'!H$10:H$109,'Portfolio Allocation'!$A$10:$A$109,'Graph Tables'!$D230)</f>
        <v>0</v>
      </c>
      <c r="L230" s="47">
        <f>SUMIFS('Portfolio Allocation'!I$10:I$109,'Portfolio Allocation'!$A$10:$A$109,'Graph Tables'!$D230)</f>
        <v>0</v>
      </c>
      <c r="M230" s="47">
        <f>SUMIFS('Portfolio Allocation'!J$10:J$109,'Portfolio Allocation'!$A$10:$A$109,'Graph Tables'!$D230)</f>
        <v>0</v>
      </c>
      <c r="N230" s="47">
        <f>SUMIFS('Portfolio Allocation'!K$10:K$109,'Portfolio Allocation'!$A$10:$A$109,'Graph Tables'!$D230)</f>
        <v>0</v>
      </c>
      <c r="O230" s="47">
        <f>SUMIFS('Portfolio Allocation'!L$10:L$109,'Portfolio Allocation'!$A$10:$A$109,'Graph Tables'!$D230)</f>
        <v>0</v>
      </c>
      <c r="P230" s="47">
        <f>SUMIFS('Portfolio Allocation'!M$10:M$109,'Portfolio Allocation'!$A$10:$A$109,'Graph Tables'!$D230)</f>
        <v>0</v>
      </c>
      <c r="Q230" s="47">
        <f>SUMIFS('Portfolio Allocation'!N$10:N$109,'Portfolio Allocation'!$A$10:$A$109,'Graph Tables'!$D230)</f>
        <v>0</v>
      </c>
      <c r="R230" s="47">
        <f>SUMIFS('Portfolio Allocation'!O$10:O$109,'Portfolio Allocation'!$A$10:$A$109,'Graph Tables'!$D230)</f>
        <v>0</v>
      </c>
      <c r="S230" s="47">
        <f>SUMIFS('Portfolio Allocation'!P$10:P$109,'Portfolio Allocation'!$A$10:$A$109,'Graph Tables'!$D230)</f>
        <v>0</v>
      </c>
      <c r="T230" s="47">
        <f>SUMIFS('Portfolio Allocation'!Q$10:Q$109,'Portfolio Allocation'!$A$10:$A$109,'Graph Tables'!$D230)</f>
        <v>0</v>
      </c>
      <c r="U230" s="47">
        <f>SUMIFS('Portfolio Allocation'!R$10:R$109,'Portfolio Allocation'!$A$10:$A$109,'Graph Tables'!$D230)</f>
        <v>0</v>
      </c>
      <c r="V230" s="47">
        <f>SUMIFS('Portfolio Allocation'!S$10:S$109,'Portfolio Allocation'!$A$10:$A$109,'Graph Tables'!$D230)</f>
        <v>0</v>
      </c>
      <c r="W230" s="47">
        <f>SUMIFS('Portfolio Allocation'!T$10:T$109,'Portfolio Allocation'!$A$10:$A$109,'Graph Tables'!$D230)</f>
        <v>0</v>
      </c>
      <c r="X230" s="47">
        <f>SUMIFS('Portfolio Allocation'!U$10:U$109,'Portfolio Allocation'!$A$10:$A$109,'Graph Tables'!$D230)</f>
        <v>0</v>
      </c>
      <c r="Y230" s="47">
        <f>SUMIFS('Portfolio Allocation'!V$10:V$109,'Portfolio Allocation'!$A$10:$A$109,'Graph Tables'!$D230)</f>
        <v>0</v>
      </c>
      <c r="Z230" s="47">
        <f>SUMIFS('Portfolio Allocation'!W$10:W$109,'Portfolio Allocation'!$A$10:$A$109,'Graph Tables'!$D230)</f>
        <v>0</v>
      </c>
      <c r="AA230" s="47">
        <f>SUMIFS('Portfolio Allocation'!X$10:X$109,'Portfolio Allocation'!$A$10:$A$109,'Graph Tables'!$D230)</f>
        <v>0</v>
      </c>
      <c r="AB230" s="47">
        <f>SUMIFS('Portfolio Allocation'!Y$10:Y$109,'Portfolio Allocation'!$A$10:$A$109,'Graph Tables'!$D230)</f>
        <v>0</v>
      </c>
      <c r="AC230" s="47">
        <f>SUMIFS('Portfolio Allocation'!Z$10:Z$109,'Portfolio Allocation'!$A$10:$A$109,'Graph Tables'!$D230)</f>
        <v>0</v>
      </c>
      <c r="AD230" s="47"/>
      <c r="AH230" s="47"/>
      <c r="AI230" s="269">
        <f t="shared" si="322"/>
        <v>1</v>
      </c>
      <c r="AJ230" s="269">
        <f>AI230+COUNTIF(AI$2:$AI230,AI230)-1</f>
        <v>229</v>
      </c>
      <c r="AK230" s="271" t="str">
        <f t="shared" si="270"/>
        <v>United States of America</v>
      </c>
      <c r="AL230" s="71">
        <f t="shared" si="323"/>
        <v>0</v>
      </c>
      <c r="AM230" s="45">
        <f t="shared" si="271"/>
        <v>0</v>
      </c>
      <c r="AN230" s="45">
        <f t="shared" si="272"/>
        <v>0</v>
      </c>
      <c r="AO230" s="45">
        <f t="shared" si="273"/>
        <v>0</v>
      </c>
      <c r="AP230" s="45">
        <f t="shared" si="274"/>
        <v>0</v>
      </c>
      <c r="AQ230" s="45">
        <f t="shared" si="275"/>
        <v>0</v>
      </c>
      <c r="AR230" s="45">
        <f t="shared" si="276"/>
        <v>0</v>
      </c>
      <c r="AS230" s="45">
        <f t="shared" si="277"/>
        <v>0</v>
      </c>
      <c r="AT230" s="45">
        <f t="shared" si="278"/>
        <v>0</v>
      </c>
      <c r="AU230" s="45">
        <f t="shared" si="279"/>
        <v>0</v>
      </c>
      <c r="AV230" s="45">
        <f t="shared" si="280"/>
        <v>0</v>
      </c>
      <c r="AW230" s="45">
        <f t="shared" si="281"/>
        <v>0</v>
      </c>
      <c r="AX230" s="45">
        <f t="shared" si="282"/>
        <v>0</v>
      </c>
      <c r="AY230" s="45">
        <f t="shared" si="283"/>
        <v>0</v>
      </c>
      <c r="AZ230" s="45">
        <f t="shared" si="284"/>
        <v>0</v>
      </c>
      <c r="BA230" s="45">
        <f t="shared" si="285"/>
        <v>0</v>
      </c>
      <c r="BB230" s="45">
        <f t="shared" si="286"/>
        <v>0</v>
      </c>
      <c r="BC230" s="45">
        <f t="shared" si="287"/>
        <v>0</v>
      </c>
      <c r="BD230" s="45">
        <f t="shared" si="288"/>
        <v>0</v>
      </c>
      <c r="BE230" s="45">
        <f t="shared" si="289"/>
        <v>0</v>
      </c>
      <c r="BF230" s="45">
        <f t="shared" si="290"/>
        <v>0</v>
      </c>
      <c r="BG230" s="45">
        <f t="shared" si="291"/>
        <v>0</v>
      </c>
      <c r="BH230" s="45">
        <f t="shared" si="292"/>
        <v>0</v>
      </c>
      <c r="BI230" s="45">
        <f t="shared" si="293"/>
        <v>0</v>
      </c>
      <c r="BJ230" s="45">
        <f t="shared" si="294"/>
        <v>0</v>
      </c>
      <c r="BK230" s="45"/>
      <c r="CN230" s="274">
        <f t="shared" si="324"/>
        <v>0</v>
      </c>
      <c r="CO230" s="274">
        <v>229</v>
      </c>
      <c r="CP230" s="269">
        <f t="shared" si="325"/>
        <v>1</v>
      </c>
      <c r="CQ230" s="269">
        <f>CP230+COUNTIF($CP$2:CP230,CP230)-1</f>
        <v>229</v>
      </c>
      <c r="CR230" s="271" t="str">
        <f t="shared" si="295"/>
        <v>United States of America</v>
      </c>
      <c r="CS230" s="71">
        <f t="shared" si="326"/>
        <v>0</v>
      </c>
      <c r="CT230" s="45">
        <f t="shared" si="296"/>
        <v>0</v>
      </c>
      <c r="CU230" s="45">
        <f t="shared" si="297"/>
        <v>0</v>
      </c>
      <c r="CV230" s="45">
        <f t="shared" si="298"/>
        <v>0</v>
      </c>
      <c r="CW230" s="45">
        <f t="shared" si="299"/>
        <v>0</v>
      </c>
      <c r="CX230" s="45">
        <f t="shared" si="300"/>
        <v>0</v>
      </c>
      <c r="CY230" s="45">
        <f t="shared" si="301"/>
        <v>0</v>
      </c>
      <c r="CZ230" s="45">
        <f t="shared" si="302"/>
        <v>0</v>
      </c>
      <c r="DA230" s="45">
        <f t="shared" si="303"/>
        <v>0</v>
      </c>
      <c r="DB230" s="45">
        <f t="shared" si="304"/>
        <v>0</v>
      </c>
      <c r="DC230" s="45">
        <f t="shared" si="305"/>
        <v>0</v>
      </c>
      <c r="DD230" s="45">
        <f t="shared" si="306"/>
        <v>0</v>
      </c>
      <c r="DE230" s="45">
        <f t="shared" si="307"/>
        <v>0</v>
      </c>
      <c r="DF230" s="45">
        <f t="shared" si="308"/>
        <v>0</v>
      </c>
      <c r="DG230" s="45">
        <f t="shared" si="309"/>
        <v>0</v>
      </c>
      <c r="DH230" s="45">
        <f t="shared" si="310"/>
        <v>0</v>
      </c>
      <c r="DI230" s="45">
        <f t="shared" si="311"/>
        <v>0</v>
      </c>
      <c r="DJ230" s="45">
        <f t="shared" si="312"/>
        <v>0</v>
      </c>
      <c r="DK230" s="45">
        <f t="shared" si="313"/>
        <v>0</v>
      </c>
      <c r="DL230" s="45">
        <f t="shared" si="314"/>
        <v>0</v>
      </c>
      <c r="DM230" s="45">
        <f t="shared" si="315"/>
        <v>0</v>
      </c>
      <c r="DN230" s="45">
        <f t="shared" si="316"/>
        <v>0</v>
      </c>
      <c r="DO230" s="45">
        <f t="shared" si="317"/>
        <v>0</v>
      </c>
      <c r="DP230" s="45">
        <f t="shared" si="318"/>
        <v>0</v>
      </c>
      <c r="DQ230" s="45">
        <f t="shared" si="319"/>
        <v>0</v>
      </c>
    </row>
    <row r="231" spans="1:121">
      <c r="A231" s="269">
        <v>230</v>
      </c>
      <c r="B231" s="400">
        <f t="shared" si="320"/>
        <v>1</v>
      </c>
      <c r="C231" s="401">
        <f>B231+COUNTIF(B$2:$B231,B231)-1</f>
        <v>230</v>
      </c>
      <c r="D231" s="402" t="str">
        <f>Tables!AI231</f>
        <v>Uruguay</v>
      </c>
      <c r="E231" s="403">
        <f t="shared" si="321"/>
        <v>0</v>
      </c>
      <c r="F231" s="47">
        <f>SUMIFS('Portfolio Allocation'!C$10:C$109,'Portfolio Allocation'!$A$10:$A$109,'Graph Tables'!$D231)</f>
        <v>0</v>
      </c>
      <c r="G231" s="47">
        <f>SUMIFS('Portfolio Allocation'!D$10:D$109,'Portfolio Allocation'!$A$10:$A$109,'Graph Tables'!$D231)</f>
        <v>0</v>
      </c>
      <c r="H231" s="47">
        <f>SUMIFS('Portfolio Allocation'!E$10:E$109,'Portfolio Allocation'!$A$10:$A$109,'Graph Tables'!$D231)</f>
        <v>0</v>
      </c>
      <c r="I231" s="47">
        <f>SUMIFS('Portfolio Allocation'!F$10:F$109,'Portfolio Allocation'!$A$10:$A$109,'Graph Tables'!$D231)</f>
        <v>0</v>
      </c>
      <c r="J231" s="47">
        <f>SUMIFS('Portfolio Allocation'!G$10:G$109,'Portfolio Allocation'!$A$10:$A$109,'Graph Tables'!$D231)</f>
        <v>0</v>
      </c>
      <c r="K231" s="47">
        <f>SUMIFS('Portfolio Allocation'!H$10:H$109,'Portfolio Allocation'!$A$10:$A$109,'Graph Tables'!$D231)</f>
        <v>0</v>
      </c>
      <c r="L231" s="47">
        <f>SUMIFS('Portfolio Allocation'!I$10:I$109,'Portfolio Allocation'!$A$10:$A$109,'Graph Tables'!$D231)</f>
        <v>0</v>
      </c>
      <c r="M231" s="47">
        <f>SUMIFS('Portfolio Allocation'!J$10:J$109,'Portfolio Allocation'!$A$10:$A$109,'Graph Tables'!$D231)</f>
        <v>0</v>
      </c>
      <c r="N231" s="47">
        <f>SUMIFS('Portfolio Allocation'!K$10:K$109,'Portfolio Allocation'!$A$10:$A$109,'Graph Tables'!$D231)</f>
        <v>0</v>
      </c>
      <c r="O231" s="47">
        <f>SUMIFS('Portfolio Allocation'!L$10:L$109,'Portfolio Allocation'!$A$10:$A$109,'Graph Tables'!$D231)</f>
        <v>0</v>
      </c>
      <c r="P231" s="47">
        <f>SUMIFS('Portfolio Allocation'!M$10:M$109,'Portfolio Allocation'!$A$10:$A$109,'Graph Tables'!$D231)</f>
        <v>0</v>
      </c>
      <c r="Q231" s="47">
        <f>SUMIFS('Portfolio Allocation'!N$10:N$109,'Portfolio Allocation'!$A$10:$A$109,'Graph Tables'!$D231)</f>
        <v>0</v>
      </c>
      <c r="R231" s="47">
        <f>SUMIFS('Portfolio Allocation'!O$10:O$109,'Portfolio Allocation'!$A$10:$A$109,'Graph Tables'!$D231)</f>
        <v>0</v>
      </c>
      <c r="S231" s="47">
        <f>SUMIFS('Portfolio Allocation'!P$10:P$109,'Portfolio Allocation'!$A$10:$A$109,'Graph Tables'!$D231)</f>
        <v>0</v>
      </c>
      <c r="T231" s="47">
        <f>SUMIFS('Portfolio Allocation'!Q$10:Q$109,'Portfolio Allocation'!$A$10:$A$109,'Graph Tables'!$D231)</f>
        <v>0</v>
      </c>
      <c r="U231" s="47">
        <f>SUMIFS('Portfolio Allocation'!R$10:R$109,'Portfolio Allocation'!$A$10:$A$109,'Graph Tables'!$D231)</f>
        <v>0</v>
      </c>
      <c r="V231" s="47">
        <f>SUMIFS('Portfolio Allocation'!S$10:S$109,'Portfolio Allocation'!$A$10:$A$109,'Graph Tables'!$D231)</f>
        <v>0</v>
      </c>
      <c r="W231" s="47">
        <f>SUMIFS('Portfolio Allocation'!T$10:T$109,'Portfolio Allocation'!$A$10:$A$109,'Graph Tables'!$D231)</f>
        <v>0</v>
      </c>
      <c r="X231" s="47">
        <f>SUMIFS('Portfolio Allocation'!U$10:U$109,'Portfolio Allocation'!$A$10:$A$109,'Graph Tables'!$D231)</f>
        <v>0</v>
      </c>
      <c r="Y231" s="47">
        <f>SUMIFS('Portfolio Allocation'!V$10:V$109,'Portfolio Allocation'!$A$10:$A$109,'Graph Tables'!$D231)</f>
        <v>0</v>
      </c>
      <c r="Z231" s="47">
        <f>SUMIFS('Portfolio Allocation'!W$10:W$109,'Portfolio Allocation'!$A$10:$A$109,'Graph Tables'!$D231)</f>
        <v>0</v>
      </c>
      <c r="AA231" s="47">
        <f>SUMIFS('Portfolio Allocation'!X$10:X$109,'Portfolio Allocation'!$A$10:$A$109,'Graph Tables'!$D231)</f>
        <v>0</v>
      </c>
      <c r="AB231" s="47">
        <f>SUMIFS('Portfolio Allocation'!Y$10:Y$109,'Portfolio Allocation'!$A$10:$A$109,'Graph Tables'!$D231)</f>
        <v>0</v>
      </c>
      <c r="AC231" s="47">
        <f>SUMIFS('Portfolio Allocation'!Z$10:Z$109,'Portfolio Allocation'!$A$10:$A$109,'Graph Tables'!$D231)</f>
        <v>0</v>
      </c>
      <c r="AD231" s="47"/>
      <c r="AH231" s="47"/>
      <c r="AI231" s="269">
        <f t="shared" si="322"/>
        <v>1</v>
      </c>
      <c r="AJ231" s="269">
        <f>AI231+COUNTIF(AI$2:$AI231,AI231)-1</f>
        <v>230</v>
      </c>
      <c r="AK231" s="271" t="str">
        <f t="shared" si="270"/>
        <v>Uruguay</v>
      </c>
      <c r="AL231" s="71">
        <f t="shared" si="323"/>
        <v>0</v>
      </c>
      <c r="AM231" s="45">
        <f t="shared" si="271"/>
        <v>0</v>
      </c>
      <c r="AN231" s="45">
        <f t="shared" si="272"/>
        <v>0</v>
      </c>
      <c r="AO231" s="45">
        <f t="shared" si="273"/>
        <v>0</v>
      </c>
      <c r="AP231" s="45">
        <f t="shared" si="274"/>
        <v>0</v>
      </c>
      <c r="AQ231" s="45">
        <f t="shared" si="275"/>
        <v>0</v>
      </c>
      <c r="AR231" s="45">
        <f t="shared" si="276"/>
        <v>0</v>
      </c>
      <c r="AS231" s="45">
        <f t="shared" si="277"/>
        <v>0</v>
      </c>
      <c r="AT231" s="45">
        <f t="shared" si="278"/>
        <v>0</v>
      </c>
      <c r="AU231" s="45">
        <f t="shared" si="279"/>
        <v>0</v>
      </c>
      <c r="AV231" s="45">
        <f t="shared" si="280"/>
        <v>0</v>
      </c>
      <c r="AW231" s="45">
        <f t="shared" si="281"/>
        <v>0</v>
      </c>
      <c r="AX231" s="45">
        <f t="shared" si="282"/>
        <v>0</v>
      </c>
      <c r="AY231" s="45">
        <f t="shared" si="283"/>
        <v>0</v>
      </c>
      <c r="AZ231" s="45">
        <f t="shared" si="284"/>
        <v>0</v>
      </c>
      <c r="BA231" s="45">
        <f t="shared" si="285"/>
        <v>0</v>
      </c>
      <c r="BB231" s="45">
        <f t="shared" si="286"/>
        <v>0</v>
      </c>
      <c r="BC231" s="45">
        <f t="shared" si="287"/>
        <v>0</v>
      </c>
      <c r="BD231" s="45">
        <f t="shared" si="288"/>
        <v>0</v>
      </c>
      <c r="BE231" s="45">
        <f t="shared" si="289"/>
        <v>0</v>
      </c>
      <c r="BF231" s="45">
        <f t="shared" si="290"/>
        <v>0</v>
      </c>
      <c r="BG231" s="45">
        <f t="shared" si="291"/>
        <v>0</v>
      </c>
      <c r="BH231" s="45">
        <f t="shared" si="292"/>
        <v>0</v>
      </c>
      <c r="BI231" s="45">
        <f t="shared" si="293"/>
        <v>0</v>
      </c>
      <c r="BJ231" s="45">
        <f t="shared" si="294"/>
        <v>0</v>
      </c>
      <c r="BK231" s="45"/>
      <c r="CN231" s="274">
        <f t="shared" si="324"/>
        <v>0</v>
      </c>
      <c r="CO231" s="274">
        <v>230</v>
      </c>
      <c r="CP231" s="269">
        <f t="shared" si="325"/>
        <v>1</v>
      </c>
      <c r="CQ231" s="269">
        <f>CP231+COUNTIF($CP$2:CP231,CP231)-1</f>
        <v>230</v>
      </c>
      <c r="CR231" s="271" t="str">
        <f t="shared" si="295"/>
        <v>Uruguay</v>
      </c>
      <c r="CS231" s="71">
        <f t="shared" si="326"/>
        <v>0</v>
      </c>
      <c r="CT231" s="45">
        <f t="shared" si="296"/>
        <v>0</v>
      </c>
      <c r="CU231" s="45">
        <f t="shared" si="297"/>
        <v>0</v>
      </c>
      <c r="CV231" s="45">
        <f t="shared" si="298"/>
        <v>0</v>
      </c>
      <c r="CW231" s="45">
        <f t="shared" si="299"/>
        <v>0</v>
      </c>
      <c r="CX231" s="45">
        <f t="shared" si="300"/>
        <v>0</v>
      </c>
      <c r="CY231" s="45">
        <f t="shared" si="301"/>
        <v>0</v>
      </c>
      <c r="CZ231" s="45">
        <f t="shared" si="302"/>
        <v>0</v>
      </c>
      <c r="DA231" s="45">
        <f t="shared" si="303"/>
        <v>0</v>
      </c>
      <c r="DB231" s="45">
        <f t="shared" si="304"/>
        <v>0</v>
      </c>
      <c r="DC231" s="45">
        <f t="shared" si="305"/>
        <v>0</v>
      </c>
      <c r="DD231" s="45">
        <f t="shared" si="306"/>
        <v>0</v>
      </c>
      <c r="DE231" s="45">
        <f t="shared" si="307"/>
        <v>0</v>
      </c>
      <c r="DF231" s="45">
        <f t="shared" si="308"/>
        <v>0</v>
      </c>
      <c r="DG231" s="45">
        <f t="shared" si="309"/>
        <v>0</v>
      </c>
      <c r="DH231" s="45">
        <f t="shared" si="310"/>
        <v>0</v>
      </c>
      <c r="DI231" s="45">
        <f t="shared" si="311"/>
        <v>0</v>
      </c>
      <c r="DJ231" s="45">
        <f t="shared" si="312"/>
        <v>0</v>
      </c>
      <c r="DK231" s="45">
        <f t="shared" si="313"/>
        <v>0</v>
      </c>
      <c r="DL231" s="45">
        <f t="shared" si="314"/>
        <v>0</v>
      </c>
      <c r="DM231" s="45">
        <f t="shared" si="315"/>
        <v>0</v>
      </c>
      <c r="DN231" s="45">
        <f t="shared" si="316"/>
        <v>0</v>
      </c>
      <c r="DO231" s="45">
        <f t="shared" si="317"/>
        <v>0</v>
      </c>
      <c r="DP231" s="45">
        <f t="shared" si="318"/>
        <v>0</v>
      </c>
      <c r="DQ231" s="45">
        <f t="shared" si="319"/>
        <v>0</v>
      </c>
    </row>
    <row r="232" spans="1:121">
      <c r="A232" s="269">
        <v>231</v>
      </c>
      <c r="B232" s="400">
        <f t="shared" si="320"/>
        <v>1</v>
      </c>
      <c r="C232" s="401">
        <f>B232+COUNTIF(B$2:$B232,B232)-1</f>
        <v>231</v>
      </c>
      <c r="D232" s="402" t="str">
        <f>Tables!AI232</f>
        <v>US Virgin Islands</v>
      </c>
      <c r="E232" s="403">
        <f t="shared" si="321"/>
        <v>0</v>
      </c>
      <c r="F232" s="47">
        <f>SUMIFS('Portfolio Allocation'!C$10:C$109,'Portfolio Allocation'!$A$10:$A$109,'Graph Tables'!$D232)</f>
        <v>0</v>
      </c>
      <c r="G232" s="47">
        <f>SUMIFS('Portfolio Allocation'!D$10:D$109,'Portfolio Allocation'!$A$10:$A$109,'Graph Tables'!$D232)</f>
        <v>0</v>
      </c>
      <c r="H232" s="47">
        <f>SUMIFS('Portfolio Allocation'!E$10:E$109,'Portfolio Allocation'!$A$10:$A$109,'Graph Tables'!$D232)</f>
        <v>0</v>
      </c>
      <c r="I232" s="47">
        <f>SUMIFS('Portfolio Allocation'!F$10:F$109,'Portfolio Allocation'!$A$10:$A$109,'Graph Tables'!$D232)</f>
        <v>0</v>
      </c>
      <c r="J232" s="47">
        <f>SUMIFS('Portfolio Allocation'!G$10:G$109,'Portfolio Allocation'!$A$10:$A$109,'Graph Tables'!$D232)</f>
        <v>0</v>
      </c>
      <c r="K232" s="47">
        <f>SUMIFS('Portfolio Allocation'!H$10:H$109,'Portfolio Allocation'!$A$10:$A$109,'Graph Tables'!$D232)</f>
        <v>0</v>
      </c>
      <c r="L232" s="47">
        <f>SUMIFS('Portfolio Allocation'!I$10:I$109,'Portfolio Allocation'!$A$10:$A$109,'Graph Tables'!$D232)</f>
        <v>0</v>
      </c>
      <c r="M232" s="47">
        <f>SUMIFS('Portfolio Allocation'!J$10:J$109,'Portfolio Allocation'!$A$10:$A$109,'Graph Tables'!$D232)</f>
        <v>0</v>
      </c>
      <c r="N232" s="47">
        <f>SUMIFS('Portfolio Allocation'!K$10:K$109,'Portfolio Allocation'!$A$10:$A$109,'Graph Tables'!$D232)</f>
        <v>0</v>
      </c>
      <c r="O232" s="47">
        <f>SUMIFS('Portfolio Allocation'!L$10:L$109,'Portfolio Allocation'!$A$10:$A$109,'Graph Tables'!$D232)</f>
        <v>0</v>
      </c>
      <c r="P232" s="47">
        <f>SUMIFS('Portfolio Allocation'!M$10:M$109,'Portfolio Allocation'!$A$10:$A$109,'Graph Tables'!$D232)</f>
        <v>0</v>
      </c>
      <c r="Q232" s="47">
        <f>SUMIFS('Portfolio Allocation'!N$10:N$109,'Portfolio Allocation'!$A$10:$A$109,'Graph Tables'!$D232)</f>
        <v>0</v>
      </c>
      <c r="R232" s="47">
        <f>SUMIFS('Portfolio Allocation'!O$10:O$109,'Portfolio Allocation'!$A$10:$A$109,'Graph Tables'!$D232)</f>
        <v>0</v>
      </c>
      <c r="S232" s="47">
        <f>SUMIFS('Portfolio Allocation'!P$10:P$109,'Portfolio Allocation'!$A$10:$A$109,'Graph Tables'!$D232)</f>
        <v>0</v>
      </c>
      <c r="T232" s="47">
        <f>SUMIFS('Portfolio Allocation'!Q$10:Q$109,'Portfolio Allocation'!$A$10:$A$109,'Graph Tables'!$D232)</f>
        <v>0</v>
      </c>
      <c r="U232" s="47">
        <f>SUMIFS('Portfolio Allocation'!R$10:R$109,'Portfolio Allocation'!$A$10:$A$109,'Graph Tables'!$D232)</f>
        <v>0</v>
      </c>
      <c r="V232" s="47">
        <f>SUMIFS('Portfolio Allocation'!S$10:S$109,'Portfolio Allocation'!$A$10:$A$109,'Graph Tables'!$D232)</f>
        <v>0</v>
      </c>
      <c r="W232" s="47">
        <f>SUMIFS('Portfolio Allocation'!T$10:T$109,'Portfolio Allocation'!$A$10:$A$109,'Graph Tables'!$D232)</f>
        <v>0</v>
      </c>
      <c r="X232" s="47">
        <f>SUMIFS('Portfolio Allocation'!U$10:U$109,'Portfolio Allocation'!$A$10:$A$109,'Graph Tables'!$D232)</f>
        <v>0</v>
      </c>
      <c r="Y232" s="47">
        <f>SUMIFS('Portfolio Allocation'!V$10:V$109,'Portfolio Allocation'!$A$10:$A$109,'Graph Tables'!$D232)</f>
        <v>0</v>
      </c>
      <c r="Z232" s="47">
        <f>SUMIFS('Portfolio Allocation'!W$10:W$109,'Portfolio Allocation'!$A$10:$A$109,'Graph Tables'!$D232)</f>
        <v>0</v>
      </c>
      <c r="AA232" s="47">
        <f>SUMIFS('Portfolio Allocation'!X$10:X$109,'Portfolio Allocation'!$A$10:$A$109,'Graph Tables'!$D232)</f>
        <v>0</v>
      </c>
      <c r="AB232" s="47">
        <f>SUMIFS('Portfolio Allocation'!Y$10:Y$109,'Portfolio Allocation'!$A$10:$A$109,'Graph Tables'!$D232)</f>
        <v>0</v>
      </c>
      <c r="AC232" s="47">
        <f>SUMIFS('Portfolio Allocation'!Z$10:Z$109,'Portfolio Allocation'!$A$10:$A$109,'Graph Tables'!$D232)</f>
        <v>0</v>
      </c>
      <c r="AD232" s="47"/>
      <c r="AH232" s="47"/>
      <c r="AI232" s="269">
        <f t="shared" si="322"/>
        <v>1</v>
      </c>
      <c r="AJ232" s="269">
        <f>AI232+COUNTIF(AI$2:$AI232,AI232)-1</f>
        <v>231</v>
      </c>
      <c r="AK232" s="271" t="str">
        <f t="shared" si="270"/>
        <v>US Virgin Islands</v>
      </c>
      <c r="AL232" s="71">
        <f t="shared" si="323"/>
        <v>0</v>
      </c>
      <c r="AM232" s="45">
        <f t="shared" si="271"/>
        <v>0</v>
      </c>
      <c r="AN232" s="45">
        <f t="shared" si="272"/>
        <v>0</v>
      </c>
      <c r="AO232" s="45">
        <f t="shared" si="273"/>
        <v>0</v>
      </c>
      <c r="AP232" s="45">
        <f t="shared" si="274"/>
        <v>0</v>
      </c>
      <c r="AQ232" s="45">
        <f t="shared" si="275"/>
        <v>0</v>
      </c>
      <c r="AR232" s="45">
        <f t="shared" si="276"/>
        <v>0</v>
      </c>
      <c r="AS232" s="45">
        <f t="shared" si="277"/>
        <v>0</v>
      </c>
      <c r="AT232" s="45">
        <f t="shared" si="278"/>
        <v>0</v>
      </c>
      <c r="AU232" s="45">
        <f t="shared" si="279"/>
        <v>0</v>
      </c>
      <c r="AV232" s="45">
        <f t="shared" si="280"/>
        <v>0</v>
      </c>
      <c r="AW232" s="45">
        <f t="shared" si="281"/>
        <v>0</v>
      </c>
      <c r="AX232" s="45">
        <f t="shared" si="282"/>
        <v>0</v>
      </c>
      <c r="AY232" s="45">
        <f t="shared" si="283"/>
        <v>0</v>
      </c>
      <c r="AZ232" s="45">
        <f t="shared" si="284"/>
        <v>0</v>
      </c>
      <c r="BA232" s="45">
        <f t="shared" si="285"/>
        <v>0</v>
      </c>
      <c r="BB232" s="45">
        <f t="shared" si="286"/>
        <v>0</v>
      </c>
      <c r="BC232" s="45">
        <f t="shared" si="287"/>
        <v>0</v>
      </c>
      <c r="BD232" s="45">
        <f t="shared" si="288"/>
        <v>0</v>
      </c>
      <c r="BE232" s="45">
        <f t="shared" si="289"/>
        <v>0</v>
      </c>
      <c r="BF232" s="45">
        <f t="shared" si="290"/>
        <v>0</v>
      </c>
      <c r="BG232" s="45">
        <f t="shared" si="291"/>
        <v>0</v>
      </c>
      <c r="BH232" s="45">
        <f t="shared" si="292"/>
        <v>0</v>
      </c>
      <c r="BI232" s="45">
        <f t="shared" si="293"/>
        <v>0</v>
      </c>
      <c r="BJ232" s="45">
        <f t="shared" si="294"/>
        <v>0</v>
      </c>
      <c r="BK232" s="45"/>
      <c r="CN232" s="274">
        <f t="shared" si="324"/>
        <v>0</v>
      </c>
      <c r="CO232" s="274">
        <v>231</v>
      </c>
      <c r="CP232" s="269">
        <f t="shared" si="325"/>
        <v>1</v>
      </c>
      <c r="CQ232" s="269">
        <f>CP232+COUNTIF($CP$2:CP232,CP232)-1</f>
        <v>231</v>
      </c>
      <c r="CR232" s="271" t="str">
        <f t="shared" si="295"/>
        <v>US Virgin Islands</v>
      </c>
      <c r="CS232" s="71">
        <f t="shared" si="326"/>
        <v>0</v>
      </c>
      <c r="CT232" s="45">
        <f t="shared" si="296"/>
        <v>0</v>
      </c>
      <c r="CU232" s="45">
        <f t="shared" si="297"/>
        <v>0</v>
      </c>
      <c r="CV232" s="45">
        <f t="shared" si="298"/>
        <v>0</v>
      </c>
      <c r="CW232" s="45">
        <f t="shared" si="299"/>
        <v>0</v>
      </c>
      <c r="CX232" s="45">
        <f t="shared" si="300"/>
        <v>0</v>
      </c>
      <c r="CY232" s="45">
        <f t="shared" si="301"/>
        <v>0</v>
      </c>
      <c r="CZ232" s="45">
        <f t="shared" si="302"/>
        <v>0</v>
      </c>
      <c r="DA232" s="45">
        <f t="shared" si="303"/>
        <v>0</v>
      </c>
      <c r="DB232" s="45">
        <f t="shared" si="304"/>
        <v>0</v>
      </c>
      <c r="DC232" s="45">
        <f t="shared" si="305"/>
        <v>0</v>
      </c>
      <c r="DD232" s="45">
        <f t="shared" si="306"/>
        <v>0</v>
      </c>
      <c r="DE232" s="45">
        <f t="shared" si="307"/>
        <v>0</v>
      </c>
      <c r="DF232" s="45">
        <f t="shared" si="308"/>
        <v>0</v>
      </c>
      <c r="DG232" s="45">
        <f t="shared" si="309"/>
        <v>0</v>
      </c>
      <c r="DH232" s="45">
        <f t="shared" si="310"/>
        <v>0</v>
      </c>
      <c r="DI232" s="45">
        <f t="shared" si="311"/>
        <v>0</v>
      </c>
      <c r="DJ232" s="45">
        <f t="shared" si="312"/>
        <v>0</v>
      </c>
      <c r="DK232" s="45">
        <f t="shared" si="313"/>
        <v>0</v>
      </c>
      <c r="DL232" s="45">
        <f t="shared" si="314"/>
        <v>0</v>
      </c>
      <c r="DM232" s="45">
        <f t="shared" si="315"/>
        <v>0</v>
      </c>
      <c r="DN232" s="45">
        <f t="shared" si="316"/>
        <v>0</v>
      </c>
      <c r="DO232" s="45">
        <f t="shared" si="317"/>
        <v>0</v>
      </c>
      <c r="DP232" s="45">
        <f t="shared" si="318"/>
        <v>0</v>
      </c>
      <c r="DQ232" s="45">
        <f t="shared" si="319"/>
        <v>0</v>
      </c>
    </row>
    <row r="233" spans="1:121">
      <c r="A233" s="269">
        <v>232</v>
      </c>
      <c r="B233" s="400">
        <f t="shared" si="320"/>
        <v>1</v>
      </c>
      <c r="C233" s="401">
        <f>B233+COUNTIF(B$2:$B233,B233)-1</f>
        <v>232</v>
      </c>
      <c r="D233" s="402" t="str">
        <f>Tables!AI233</f>
        <v>Uzbekistan</v>
      </c>
      <c r="E233" s="403">
        <f t="shared" si="321"/>
        <v>0</v>
      </c>
      <c r="F233" s="47">
        <f>SUMIFS('Portfolio Allocation'!C$10:C$109,'Portfolio Allocation'!$A$10:$A$109,'Graph Tables'!$D233)</f>
        <v>0</v>
      </c>
      <c r="G233" s="47">
        <f>SUMIFS('Portfolio Allocation'!D$10:D$109,'Portfolio Allocation'!$A$10:$A$109,'Graph Tables'!$D233)</f>
        <v>0</v>
      </c>
      <c r="H233" s="47">
        <f>SUMIFS('Portfolio Allocation'!E$10:E$109,'Portfolio Allocation'!$A$10:$A$109,'Graph Tables'!$D233)</f>
        <v>0</v>
      </c>
      <c r="I233" s="47">
        <f>SUMIFS('Portfolio Allocation'!F$10:F$109,'Portfolio Allocation'!$A$10:$A$109,'Graph Tables'!$D233)</f>
        <v>0</v>
      </c>
      <c r="J233" s="47">
        <f>SUMIFS('Portfolio Allocation'!G$10:G$109,'Portfolio Allocation'!$A$10:$A$109,'Graph Tables'!$D233)</f>
        <v>0</v>
      </c>
      <c r="K233" s="47">
        <f>SUMIFS('Portfolio Allocation'!H$10:H$109,'Portfolio Allocation'!$A$10:$A$109,'Graph Tables'!$D233)</f>
        <v>0</v>
      </c>
      <c r="L233" s="47">
        <f>SUMIFS('Portfolio Allocation'!I$10:I$109,'Portfolio Allocation'!$A$10:$A$109,'Graph Tables'!$D233)</f>
        <v>0</v>
      </c>
      <c r="M233" s="47">
        <f>SUMIFS('Portfolio Allocation'!J$10:J$109,'Portfolio Allocation'!$A$10:$A$109,'Graph Tables'!$D233)</f>
        <v>0</v>
      </c>
      <c r="N233" s="47">
        <f>SUMIFS('Portfolio Allocation'!K$10:K$109,'Portfolio Allocation'!$A$10:$A$109,'Graph Tables'!$D233)</f>
        <v>0</v>
      </c>
      <c r="O233" s="47">
        <f>SUMIFS('Portfolio Allocation'!L$10:L$109,'Portfolio Allocation'!$A$10:$A$109,'Graph Tables'!$D233)</f>
        <v>0</v>
      </c>
      <c r="P233" s="47">
        <f>SUMIFS('Portfolio Allocation'!M$10:M$109,'Portfolio Allocation'!$A$10:$A$109,'Graph Tables'!$D233)</f>
        <v>0</v>
      </c>
      <c r="Q233" s="47">
        <f>SUMIFS('Portfolio Allocation'!N$10:N$109,'Portfolio Allocation'!$A$10:$A$109,'Graph Tables'!$D233)</f>
        <v>0</v>
      </c>
      <c r="R233" s="47">
        <f>SUMIFS('Portfolio Allocation'!O$10:O$109,'Portfolio Allocation'!$A$10:$A$109,'Graph Tables'!$D233)</f>
        <v>0</v>
      </c>
      <c r="S233" s="47">
        <f>SUMIFS('Portfolio Allocation'!P$10:P$109,'Portfolio Allocation'!$A$10:$A$109,'Graph Tables'!$D233)</f>
        <v>0</v>
      </c>
      <c r="T233" s="47">
        <f>SUMIFS('Portfolio Allocation'!Q$10:Q$109,'Portfolio Allocation'!$A$10:$A$109,'Graph Tables'!$D233)</f>
        <v>0</v>
      </c>
      <c r="U233" s="47">
        <f>SUMIFS('Portfolio Allocation'!R$10:R$109,'Portfolio Allocation'!$A$10:$A$109,'Graph Tables'!$D233)</f>
        <v>0</v>
      </c>
      <c r="V233" s="47">
        <f>SUMIFS('Portfolio Allocation'!S$10:S$109,'Portfolio Allocation'!$A$10:$A$109,'Graph Tables'!$D233)</f>
        <v>0</v>
      </c>
      <c r="W233" s="47">
        <f>SUMIFS('Portfolio Allocation'!T$10:T$109,'Portfolio Allocation'!$A$10:$A$109,'Graph Tables'!$D233)</f>
        <v>0</v>
      </c>
      <c r="X233" s="47">
        <f>SUMIFS('Portfolio Allocation'!U$10:U$109,'Portfolio Allocation'!$A$10:$A$109,'Graph Tables'!$D233)</f>
        <v>0</v>
      </c>
      <c r="Y233" s="47">
        <f>SUMIFS('Portfolio Allocation'!V$10:V$109,'Portfolio Allocation'!$A$10:$A$109,'Graph Tables'!$D233)</f>
        <v>0</v>
      </c>
      <c r="Z233" s="47">
        <f>SUMIFS('Portfolio Allocation'!W$10:W$109,'Portfolio Allocation'!$A$10:$A$109,'Graph Tables'!$D233)</f>
        <v>0</v>
      </c>
      <c r="AA233" s="47">
        <f>SUMIFS('Portfolio Allocation'!X$10:X$109,'Portfolio Allocation'!$A$10:$A$109,'Graph Tables'!$D233)</f>
        <v>0</v>
      </c>
      <c r="AB233" s="47">
        <f>SUMIFS('Portfolio Allocation'!Y$10:Y$109,'Portfolio Allocation'!$A$10:$A$109,'Graph Tables'!$D233)</f>
        <v>0</v>
      </c>
      <c r="AC233" s="47">
        <f>SUMIFS('Portfolio Allocation'!Z$10:Z$109,'Portfolio Allocation'!$A$10:$A$109,'Graph Tables'!$D233)</f>
        <v>0</v>
      </c>
      <c r="AD233" s="47"/>
      <c r="AH233" s="47"/>
      <c r="AI233" s="269">
        <f t="shared" si="322"/>
        <v>1</v>
      </c>
      <c r="AJ233" s="269">
        <f>AI233+COUNTIF(AI$2:$AI233,AI233)-1</f>
        <v>232</v>
      </c>
      <c r="AK233" s="271" t="str">
        <f t="shared" si="270"/>
        <v>Uzbekistan</v>
      </c>
      <c r="AL233" s="71">
        <f t="shared" si="323"/>
        <v>0</v>
      </c>
      <c r="AM233" s="45">
        <f t="shared" si="271"/>
        <v>0</v>
      </c>
      <c r="AN233" s="45">
        <f t="shared" si="272"/>
        <v>0</v>
      </c>
      <c r="AO233" s="45">
        <f t="shared" si="273"/>
        <v>0</v>
      </c>
      <c r="AP233" s="45">
        <f t="shared" si="274"/>
        <v>0</v>
      </c>
      <c r="AQ233" s="45">
        <f t="shared" si="275"/>
        <v>0</v>
      </c>
      <c r="AR233" s="45">
        <f t="shared" si="276"/>
        <v>0</v>
      </c>
      <c r="AS233" s="45">
        <f t="shared" si="277"/>
        <v>0</v>
      </c>
      <c r="AT233" s="45">
        <f t="shared" si="278"/>
        <v>0</v>
      </c>
      <c r="AU233" s="45">
        <f t="shared" si="279"/>
        <v>0</v>
      </c>
      <c r="AV233" s="45">
        <f t="shared" si="280"/>
        <v>0</v>
      </c>
      <c r="AW233" s="45">
        <f t="shared" si="281"/>
        <v>0</v>
      </c>
      <c r="AX233" s="45">
        <f t="shared" si="282"/>
        <v>0</v>
      </c>
      <c r="AY233" s="45">
        <f t="shared" si="283"/>
        <v>0</v>
      </c>
      <c r="AZ233" s="45">
        <f t="shared" si="284"/>
        <v>0</v>
      </c>
      <c r="BA233" s="45">
        <f t="shared" si="285"/>
        <v>0</v>
      </c>
      <c r="BB233" s="45">
        <f t="shared" si="286"/>
        <v>0</v>
      </c>
      <c r="BC233" s="45">
        <f t="shared" si="287"/>
        <v>0</v>
      </c>
      <c r="BD233" s="45">
        <f t="shared" si="288"/>
        <v>0</v>
      </c>
      <c r="BE233" s="45">
        <f t="shared" si="289"/>
        <v>0</v>
      </c>
      <c r="BF233" s="45">
        <f t="shared" si="290"/>
        <v>0</v>
      </c>
      <c r="BG233" s="45">
        <f t="shared" si="291"/>
        <v>0</v>
      </c>
      <c r="BH233" s="45">
        <f t="shared" si="292"/>
        <v>0</v>
      </c>
      <c r="BI233" s="45">
        <f t="shared" si="293"/>
        <v>0</v>
      </c>
      <c r="BJ233" s="45">
        <f t="shared" si="294"/>
        <v>0</v>
      </c>
      <c r="BK233" s="45"/>
      <c r="CN233" s="274">
        <f t="shared" si="324"/>
        <v>0</v>
      </c>
      <c r="CO233" s="274">
        <v>232</v>
      </c>
      <c r="CP233" s="269">
        <f t="shared" si="325"/>
        <v>1</v>
      </c>
      <c r="CQ233" s="269">
        <f>CP233+COUNTIF($CP$2:CP233,CP233)-1</f>
        <v>232</v>
      </c>
      <c r="CR233" s="271" t="str">
        <f t="shared" si="295"/>
        <v>Uzbekistan</v>
      </c>
      <c r="CS233" s="71">
        <f t="shared" si="326"/>
        <v>0</v>
      </c>
      <c r="CT233" s="45">
        <f t="shared" si="296"/>
        <v>0</v>
      </c>
      <c r="CU233" s="45">
        <f t="shared" si="297"/>
        <v>0</v>
      </c>
      <c r="CV233" s="45">
        <f t="shared" si="298"/>
        <v>0</v>
      </c>
      <c r="CW233" s="45">
        <f t="shared" si="299"/>
        <v>0</v>
      </c>
      <c r="CX233" s="45">
        <f t="shared" si="300"/>
        <v>0</v>
      </c>
      <c r="CY233" s="45">
        <f t="shared" si="301"/>
        <v>0</v>
      </c>
      <c r="CZ233" s="45">
        <f t="shared" si="302"/>
        <v>0</v>
      </c>
      <c r="DA233" s="45">
        <f t="shared" si="303"/>
        <v>0</v>
      </c>
      <c r="DB233" s="45">
        <f t="shared" si="304"/>
        <v>0</v>
      </c>
      <c r="DC233" s="45">
        <f t="shared" si="305"/>
        <v>0</v>
      </c>
      <c r="DD233" s="45">
        <f t="shared" si="306"/>
        <v>0</v>
      </c>
      <c r="DE233" s="45">
        <f t="shared" si="307"/>
        <v>0</v>
      </c>
      <c r="DF233" s="45">
        <f t="shared" si="308"/>
        <v>0</v>
      </c>
      <c r="DG233" s="45">
        <f t="shared" si="309"/>
        <v>0</v>
      </c>
      <c r="DH233" s="45">
        <f t="shared" si="310"/>
        <v>0</v>
      </c>
      <c r="DI233" s="45">
        <f t="shared" si="311"/>
        <v>0</v>
      </c>
      <c r="DJ233" s="45">
        <f t="shared" si="312"/>
        <v>0</v>
      </c>
      <c r="DK233" s="45">
        <f t="shared" si="313"/>
        <v>0</v>
      </c>
      <c r="DL233" s="45">
        <f t="shared" si="314"/>
        <v>0</v>
      </c>
      <c r="DM233" s="45">
        <f t="shared" si="315"/>
        <v>0</v>
      </c>
      <c r="DN233" s="45">
        <f t="shared" si="316"/>
        <v>0</v>
      </c>
      <c r="DO233" s="45">
        <f t="shared" si="317"/>
        <v>0</v>
      </c>
      <c r="DP233" s="45">
        <f t="shared" si="318"/>
        <v>0</v>
      </c>
      <c r="DQ233" s="45">
        <f t="shared" si="319"/>
        <v>0</v>
      </c>
    </row>
    <row r="234" spans="1:121">
      <c r="A234" s="269">
        <v>233</v>
      </c>
      <c r="B234" s="400">
        <f t="shared" si="320"/>
        <v>1</v>
      </c>
      <c r="C234" s="401">
        <f>B234+COUNTIF(B$2:$B234,B234)-1</f>
        <v>233</v>
      </c>
      <c r="D234" s="402" t="str">
        <f>Tables!AI234</f>
        <v>Vanuatu</v>
      </c>
      <c r="E234" s="403">
        <f t="shared" si="321"/>
        <v>0</v>
      </c>
      <c r="F234" s="47">
        <f>SUMIFS('Portfolio Allocation'!C$10:C$109,'Portfolio Allocation'!$A$10:$A$109,'Graph Tables'!$D234)</f>
        <v>0</v>
      </c>
      <c r="G234" s="47">
        <f>SUMIFS('Portfolio Allocation'!D$10:D$109,'Portfolio Allocation'!$A$10:$A$109,'Graph Tables'!$D234)</f>
        <v>0</v>
      </c>
      <c r="H234" s="47">
        <f>SUMIFS('Portfolio Allocation'!E$10:E$109,'Portfolio Allocation'!$A$10:$A$109,'Graph Tables'!$D234)</f>
        <v>0</v>
      </c>
      <c r="I234" s="47">
        <f>SUMIFS('Portfolio Allocation'!F$10:F$109,'Portfolio Allocation'!$A$10:$A$109,'Graph Tables'!$D234)</f>
        <v>0</v>
      </c>
      <c r="J234" s="47">
        <f>SUMIFS('Portfolio Allocation'!G$10:G$109,'Portfolio Allocation'!$A$10:$A$109,'Graph Tables'!$D234)</f>
        <v>0</v>
      </c>
      <c r="K234" s="47">
        <f>SUMIFS('Portfolio Allocation'!H$10:H$109,'Portfolio Allocation'!$A$10:$A$109,'Graph Tables'!$D234)</f>
        <v>0</v>
      </c>
      <c r="L234" s="47">
        <f>SUMIFS('Portfolio Allocation'!I$10:I$109,'Portfolio Allocation'!$A$10:$A$109,'Graph Tables'!$D234)</f>
        <v>0</v>
      </c>
      <c r="M234" s="47">
        <f>SUMIFS('Portfolio Allocation'!J$10:J$109,'Portfolio Allocation'!$A$10:$A$109,'Graph Tables'!$D234)</f>
        <v>0</v>
      </c>
      <c r="N234" s="47">
        <f>SUMIFS('Portfolio Allocation'!K$10:K$109,'Portfolio Allocation'!$A$10:$A$109,'Graph Tables'!$D234)</f>
        <v>0</v>
      </c>
      <c r="O234" s="47">
        <f>SUMIFS('Portfolio Allocation'!L$10:L$109,'Portfolio Allocation'!$A$10:$A$109,'Graph Tables'!$D234)</f>
        <v>0</v>
      </c>
      <c r="P234" s="47">
        <f>SUMIFS('Portfolio Allocation'!M$10:M$109,'Portfolio Allocation'!$A$10:$A$109,'Graph Tables'!$D234)</f>
        <v>0</v>
      </c>
      <c r="Q234" s="47">
        <f>SUMIFS('Portfolio Allocation'!N$10:N$109,'Portfolio Allocation'!$A$10:$A$109,'Graph Tables'!$D234)</f>
        <v>0</v>
      </c>
      <c r="R234" s="47">
        <f>SUMIFS('Portfolio Allocation'!O$10:O$109,'Portfolio Allocation'!$A$10:$A$109,'Graph Tables'!$D234)</f>
        <v>0</v>
      </c>
      <c r="S234" s="47">
        <f>SUMIFS('Portfolio Allocation'!P$10:P$109,'Portfolio Allocation'!$A$10:$A$109,'Graph Tables'!$D234)</f>
        <v>0</v>
      </c>
      <c r="T234" s="47">
        <f>SUMIFS('Portfolio Allocation'!Q$10:Q$109,'Portfolio Allocation'!$A$10:$A$109,'Graph Tables'!$D234)</f>
        <v>0</v>
      </c>
      <c r="U234" s="47">
        <f>SUMIFS('Portfolio Allocation'!R$10:R$109,'Portfolio Allocation'!$A$10:$A$109,'Graph Tables'!$D234)</f>
        <v>0</v>
      </c>
      <c r="V234" s="47">
        <f>SUMIFS('Portfolio Allocation'!S$10:S$109,'Portfolio Allocation'!$A$10:$A$109,'Graph Tables'!$D234)</f>
        <v>0</v>
      </c>
      <c r="W234" s="47">
        <f>SUMIFS('Portfolio Allocation'!T$10:T$109,'Portfolio Allocation'!$A$10:$A$109,'Graph Tables'!$D234)</f>
        <v>0</v>
      </c>
      <c r="X234" s="47">
        <f>SUMIFS('Portfolio Allocation'!U$10:U$109,'Portfolio Allocation'!$A$10:$A$109,'Graph Tables'!$D234)</f>
        <v>0</v>
      </c>
      <c r="Y234" s="47">
        <f>SUMIFS('Portfolio Allocation'!V$10:V$109,'Portfolio Allocation'!$A$10:$A$109,'Graph Tables'!$D234)</f>
        <v>0</v>
      </c>
      <c r="Z234" s="47">
        <f>SUMIFS('Portfolio Allocation'!W$10:W$109,'Portfolio Allocation'!$A$10:$A$109,'Graph Tables'!$D234)</f>
        <v>0</v>
      </c>
      <c r="AA234" s="47">
        <f>SUMIFS('Portfolio Allocation'!X$10:X$109,'Portfolio Allocation'!$A$10:$A$109,'Graph Tables'!$D234)</f>
        <v>0</v>
      </c>
      <c r="AB234" s="47">
        <f>SUMIFS('Portfolio Allocation'!Y$10:Y$109,'Portfolio Allocation'!$A$10:$A$109,'Graph Tables'!$D234)</f>
        <v>0</v>
      </c>
      <c r="AC234" s="47">
        <f>SUMIFS('Portfolio Allocation'!Z$10:Z$109,'Portfolio Allocation'!$A$10:$A$109,'Graph Tables'!$D234)</f>
        <v>0</v>
      </c>
      <c r="AD234" s="47"/>
      <c r="AH234" s="47"/>
      <c r="AI234" s="269">
        <f t="shared" si="322"/>
        <v>1</v>
      </c>
      <c r="AJ234" s="269">
        <f>AI234+COUNTIF(AI$2:$AI234,AI234)-1</f>
        <v>233</v>
      </c>
      <c r="AK234" s="271" t="str">
        <f t="shared" si="270"/>
        <v>Vanuatu</v>
      </c>
      <c r="AL234" s="71">
        <f t="shared" si="323"/>
        <v>0</v>
      </c>
      <c r="AM234" s="45">
        <f t="shared" si="271"/>
        <v>0</v>
      </c>
      <c r="AN234" s="45">
        <f t="shared" si="272"/>
        <v>0</v>
      </c>
      <c r="AO234" s="45">
        <f t="shared" si="273"/>
        <v>0</v>
      </c>
      <c r="AP234" s="45">
        <f t="shared" si="274"/>
        <v>0</v>
      </c>
      <c r="AQ234" s="45">
        <f t="shared" si="275"/>
        <v>0</v>
      </c>
      <c r="AR234" s="45">
        <f t="shared" si="276"/>
        <v>0</v>
      </c>
      <c r="AS234" s="45">
        <f t="shared" si="277"/>
        <v>0</v>
      </c>
      <c r="AT234" s="45">
        <f t="shared" si="278"/>
        <v>0</v>
      </c>
      <c r="AU234" s="45">
        <f t="shared" si="279"/>
        <v>0</v>
      </c>
      <c r="AV234" s="45">
        <f t="shared" si="280"/>
        <v>0</v>
      </c>
      <c r="AW234" s="45">
        <f t="shared" si="281"/>
        <v>0</v>
      </c>
      <c r="AX234" s="45">
        <f t="shared" si="282"/>
        <v>0</v>
      </c>
      <c r="AY234" s="45">
        <f t="shared" si="283"/>
        <v>0</v>
      </c>
      <c r="AZ234" s="45">
        <f t="shared" si="284"/>
        <v>0</v>
      </c>
      <c r="BA234" s="45">
        <f t="shared" si="285"/>
        <v>0</v>
      </c>
      <c r="BB234" s="45">
        <f t="shared" si="286"/>
        <v>0</v>
      </c>
      <c r="BC234" s="45">
        <f t="shared" si="287"/>
        <v>0</v>
      </c>
      <c r="BD234" s="45">
        <f t="shared" si="288"/>
        <v>0</v>
      </c>
      <c r="BE234" s="45">
        <f t="shared" si="289"/>
        <v>0</v>
      </c>
      <c r="BF234" s="45">
        <f t="shared" si="290"/>
        <v>0</v>
      </c>
      <c r="BG234" s="45">
        <f t="shared" si="291"/>
        <v>0</v>
      </c>
      <c r="BH234" s="45">
        <f t="shared" si="292"/>
        <v>0</v>
      </c>
      <c r="BI234" s="45">
        <f t="shared" si="293"/>
        <v>0</v>
      </c>
      <c r="BJ234" s="45">
        <f t="shared" si="294"/>
        <v>0</v>
      </c>
      <c r="BK234" s="45"/>
      <c r="CN234" s="274">
        <f t="shared" si="324"/>
        <v>0</v>
      </c>
      <c r="CO234" s="274">
        <v>233</v>
      </c>
      <c r="CP234" s="269">
        <f t="shared" si="325"/>
        <v>1</v>
      </c>
      <c r="CQ234" s="269">
        <f>CP234+COUNTIF($CP$2:CP234,CP234)-1</f>
        <v>233</v>
      </c>
      <c r="CR234" s="271" t="str">
        <f t="shared" si="295"/>
        <v>Vanuatu</v>
      </c>
      <c r="CS234" s="71">
        <f t="shared" si="326"/>
        <v>0</v>
      </c>
      <c r="CT234" s="45">
        <f t="shared" si="296"/>
        <v>0</v>
      </c>
      <c r="CU234" s="45">
        <f t="shared" si="297"/>
        <v>0</v>
      </c>
      <c r="CV234" s="45">
        <f t="shared" si="298"/>
        <v>0</v>
      </c>
      <c r="CW234" s="45">
        <f t="shared" si="299"/>
        <v>0</v>
      </c>
      <c r="CX234" s="45">
        <f t="shared" si="300"/>
        <v>0</v>
      </c>
      <c r="CY234" s="45">
        <f t="shared" si="301"/>
        <v>0</v>
      </c>
      <c r="CZ234" s="45">
        <f t="shared" si="302"/>
        <v>0</v>
      </c>
      <c r="DA234" s="45">
        <f t="shared" si="303"/>
        <v>0</v>
      </c>
      <c r="DB234" s="45">
        <f t="shared" si="304"/>
        <v>0</v>
      </c>
      <c r="DC234" s="45">
        <f t="shared" si="305"/>
        <v>0</v>
      </c>
      <c r="DD234" s="45">
        <f t="shared" si="306"/>
        <v>0</v>
      </c>
      <c r="DE234" s="45">
        <f t="shared" si="307"/>
        <v>0</v>
      </c>
      <c r="DF234" s="45">
        <f t="shared" si="308"/>
        <v>0</v>
      </c>
      <c r="DG234" s="45">
        <f t="shared" si="309"/>
        <v>0</v>
      </c>
      <c r="DH234" s="45">
        <f t="shared" si="310"/>
        <v>0</v>
      </c>
      <c r="DI234" s="45">
        <f t="shared" si="311"/>
        <v>0</v>
      </c>
      <c r="DJ234" s="45">
        <f t="shared" si="312"/>
        <v>0</v>
      </c>
      <c r="DK234" s="45">
        <f t="shared" si="313"/>
        <v>0</v>
      </c>
      <c r="DL234" s="45">
        <f t="shared" si="314"/>
        <v>0</v>
      </c>
      <c r="DM234" s="45">
        <f t="shared" si="315"/>
        <v>0</v>
      </c>
      <c r="DN234" s="45">
        <f t="shared" si="316"/>
        <v>0</v>
      </c>
      <c r="DO234" s="45">
        <f t="shared" si="317"/>
        <v>0</v>
      </c>
      <c r="DP234" s="45">
        <f t="shared" si="318"/>
        <v>0</v>
      </c>
      <c r="DQ234" s="45">
        <f t="shared" si="319"/>
        <v>0</v>
      </c>
    </row>
    <row r="235" spans="1:121">
      <c r="A235" s="269">
        <v>234</v>
      </c>
      <c r="B235" s="400">
        <f t="shared" si="320"/>
        <v>1</v>
      </c>
      <c r="C235" s="401">
        <f>B235+COUNTIF(B$2:$B235,B235)-1</f>
        <v>234</v>
      </c>
      <c r="D235" s="402" t="str">
        <f>Tables!AI235</f>
        <v>Venezuela</v>
      </c>
      <c r="E235" s="403">
        <f t="shared" si="321"/>
        <v>0</v>
      </c>
      <c r="F235" s="47">
        <f>SUMIFS('Portfolio Allocation'!C$10:C$109,'Portfolio Allocation'!$A$10:$A$109,'Graph Tables'!$D235)</f>
        <v>0</v>
      </c>
      <c r="G235" s="47">
        <f>SUMIFS('Portfolio Allocation'!D$10:D$109,'Portfolio Allocation'!$A$10:$A$109,'Graph Tables'!$D235)</f>
        <v>0</v>
      </c>
      <c r="H235" s="47">
        <f>SUMIFS('Portfolio Allocation'!E$10:E$109,'Portfolio Allocation'!$A$10:$A$109,'Graph Tables'!$D235)</f>
        <v>0</v>
      </c>
      <c r="I235" s="47">
        <f>SUMIFS('Portfolio Allocation'!F$10:F$109,'Portfolio Allocation'!$A$10:$A$109,'Graph Tables'!$D235)</f>
        <v>0</v>
      </c>
      <c r="J235" s="47">
        <f>SUMIFS('Portfolio Allocation'!G$10:G$109,'Portfolio Allocation'!$A$10:$A$109,'Graph Tables'!$D235)</f>
        <v>0</v>
      </c>
      <c r="K235" s="47">
        <f>SUMIFS('Portfolio Allocation'!H$10:H$109,'Portfolio Allocation'!$A$10:$A$109,'Graph Tables'!$D235)</f>
        <v>0</v>
      </c>
      <c r="L235" s="47">
        <f>SUMIFS('Portfolio Allocation'!I$10:I$109,'Portfolio Allocation'!$A$10:$A$109,'Graph Tables'!$D235)</f>
        <v>0</v>
      </c>
      <c r="M235" s="47">
        <f>SUMIFS('Portfolio Allocation'!J$10:J$109,'Portfolio Allocation'!$A$10:$A$109,'Graph Tables'!$D235)</f>
        <v>0</v>
      </c>
      <c r="N235" s="47">
        <f>SUMIFS('Portfolio Allocation'!K$10:K$109,'Portfolio Allocation'!$A$10:$A$109,'Graph Tables'!$D235)</f>
        <v>0</v>
      </c>
      <c r="O235" s="47">
        <f>SUMIFS('Portfolio Allocation'!L$10:L$109,'Portfolio Allocation'!$A$10:$A$109,'Graph Tables'!$D235)</f>
        <v>0</v>
      </c>
      <c r="P235" s="47">
        <f>SUMIFS('Portfolio Allocation'!M$10:M$109,'Portfolio Allocation'!$A$10:$A$109,'Graph Tables'!$D235)</f>
        <v>0</v>
      </c>
      <c r="Q235" s="47">
        <f>SUMIFS('Portfolio Allocation'!N$10:N$109,'Portfolio Allocation'!$A$10:$A$109,'Graph Tables'!$D235)</f>
        <v>0</v>
      </c>
      <c r="R235" s="47">
        <f>SUMIFS('Portfolio Allocation'!O$10:O$109,'Portfolio Allocation'!$A$10:$A$109,'Graph Tables'!$D235)</f>
        <v>0</v>
      </c>
      <c r="S235" s="47">
        <f>SUMIFS('Portfolio Allocation'!P$10:P$109,'Portfolio Allocation'!$A$10:$A$109,'Graph Tables'!$D235)</f>
        <v>0</v>
      </c>
      <c r="T235" s="47">
        <f>SUMIFS('Portfolio Allocation'!Q$10:Q$109,'Portfolio Allocation'!$A$10:$A$109,'Graph Tables'!$D235)</f>
        <v>0</v>
      </c>
      <c r="U235" s="47">
        <f>SUMIFS('Portfolio Allocation'!R$10:R$109,'Portfolio Allocation'!$A$10:$A$109,'Graph Tables'!$D235)</f>
        <v>0</v>
      </c>
      <c r="V235" s="47">
        <f>SUMIFS('Portfolio Allocation'!S$10:S$109,'Portfolio Allocation'!$A$10:$A$109,'Graph Tables'!$D235)</f>
        <v>0</v>
      </c>
      <c r="W235" s="47">
        <f>SUMIFS('Portfolio Allocation'!T$10:T$109,'Portfolio Allocation'!$A$10:$A$109,'Graph Tables'!$D235)</f>
        <v>0</v>
      </c>
      <c r="X235" s="47">
        <f>SUMIFS('Portfolio Allocation'!U$10:U$109,'Portfolio Allocation'!$A$10:$A$109,'Graph Tables'!$D235)</f>
        <v>0</v>
      </c>
      <c r="Y235" s="47">
        <f>SUMIFS('Portfolio Allocation'!V$10:V$109,'Portfolio Allocation'!$A$10:$A$109,'Graph Tables'!$D235)</f>
        <v>0</v>
      </c>
      <c r="Z235" s="47">
        <f>SUMIFS('Portfolio Allocation'!W$10:W$109,'Portfolio Allocation'!$A$10:$A$109,'Graph Tables'!$D235)</f>
        <v>0</v>
      </c>
      <c r="AA235" s="47">
        <f>SUMIFS('Portfolio Allocation'!X$10:X$109,'Portfolio Allocation'!$A$10:$A$109,'Graph Tables'!$D235)</f>
        <v>0</v>
      </c>
      <c r="AB235" s="47">
        <f>SUMIFS('Portfolio Allocation'!Y$10:Y$109,'Portfolio Allocation'!$A$10:$A$109,'Graph Tables'!$D235)</f>
        <v>0</v>
      </c>
      <c r="AC235" s="47">
        <f>SUMIFS('Portfolio Allocation'!Z$10:Z$109,'Portfolio Allocation'!$A$10:$A$109,'Graph Tables'!$D235)</f>
        <v>0</v>
      </c>
      <c r="AD235" s="47"/>
      <c r="AH235" s="47"/>
      <c r="AI235" s="269">
        <f t="shared" si="322"/>
        <v>1</v>
      </c>
      <c r="AJ235" s="269">
        <f>AI235+COUNTIF(AI$2:$AI235,AI235)-1</f>
        <v>234</v>
      </c>
      <c r="AK235" s="271" t="str">
        <f t="shared" si="270"/>
        <v>Venezuela</v>
      </c>
      <c r="AL235" s="71">
        <f t="shared" si="323"/>
        <v>0</v>
      </c>
      <c r="AM235" s="45">
        <f t="shared" si="271"/>
        <v>0</v>
      </c>
      <c r="AN235" s="45">
        <f t="shared" si="272"/>
        <v>0</v>
      </c>
      <c r="AO235" s="45">
        <f t="shared" si="273"/>
        <v>0</v>
      </c>
      <c r="AP235" s="45">
        <f t="shared" si="274"/>
        <v>0</v>
      </c>
      <c r="AQ235" s="45">
        <f t="shared" si="275"/>
        <v>0</v>
      </c>
      <c r="AR235" s="45">
        <f t="shared" si="276"/>
        <v>0</v>
      </c>
      <c r="AS235" s="45">
        <f t="shared" si="277"/>
        <v>0</v>
      </c>
      <c r="AT235" s="45">
        <f t="shared" si="278"/>
        <v>0</v>
      </c>
      <c r="AU235" s="45">
        <f t="shared" si="279"/>
        <v>0</v>
      </c>
      <c r="AV235" s="45">
        <f t="shared" si="280"/>
        <v>0</v>
      </c>
      <c r="AW235" s="45">
        <f t="shared" si="281"/>
        <v>0</v>
      </c>
      <c r="AX235" s="45">
        <f t="shared" si="282"/>
        <v>0</v>
      </c>
      <c r="AY235" s="45">
        <f t="shared" si="283"/>
        <v>0</v>
      </c>
      <c r="AZ235" s="45">
        <f t="shared" si="284"/>
        <v>0</v>
      </c>
      <c r="BA235" s="45">
        <f t="shared" si="285"/>
        <v>0</v>
      </c>
      <c r="BB235" s="45">
        <f t="shared" si="286"/>
        <v>0</v>
      </c>
      <c r="BC235" s="45">
        <f t="shared" si="287"/>
        <v>0</v>
      </c>
      <c r="BD235" s="45">
        <f t="shared" si="288"/>
        <v>0</v>
      </c>
      <c r="BE235" s="45">
        <f t="shared" si="289"/>
        <v>0</v>
      </c>
      <c r="BF235" s="45">
        <f t="shared" si="290"/>
        <v>0</v>
      </c>
      <c r="BG235" s="45">
        <f t="shared" si="291"/>
        <v>0</v>
      </c>
      <c r="BH235" s="45">
        <f t="shared" si="292"/>
        <v>0</v>
      </c>
      <c r="BI235" s="45">
        <f t="shared" si="293"/>
        <v>0</v>
      </c>
      <c r="BJ235" s="45">
        <f t="shared" si="294"/>
        <v>0</v>
      </c>
      <c r="BK235" s="45"/>
      <c r="CN235" s="274">
        <f t="shared" si="324"/>
        <v>0</v>
      </c>
      <c r="CO235" s="274">
        <v>234</v>
      </c>
      <c r="CP235" s="269">
        <f t="shared" si="325"/>
        <v>1</v>
      </c>
      <c r="CQ235" s="269">
        <f>CP235+COUNTIF($CP$2:CP235,CP235)-1</f>
        <v>234</v>
      </c>
      <c r="CR235" s="271" t="str">
        <f t="shared" si="295"/>
        <v>Venezuela</v>
      </c>
      <c r="CS235" s="71">
        <f t="shared" si="326"/>
        <v>0</v>
      </c>
      <c r="CT235" s="45">
        <f t="shared" si="296"/>
        <v>0</v>
      </c>
      <c r="CU235" s="45">
        <f t="shared" si="297"/>
        <v>0</v>
      </c>
      <c r="CV235" s="45">
        <f t="shared" si="298"/>
        <v>0</v>
      </c>
      <c r="CW235" s="45">
        <f t="shared" si="299"/>
        <v>0</v>
      </c>
      <c r="CX235" s="45">
        <f t="shared" si="300"/>
        <v>0</v>
      </c>
      <c r="CY235" s="45">
        <f t="shared" si="301"/>
        <v>0</v>
      </c>
      <c r="CZ235" s="45">
        <f t="shared" si="302"/>
        <v>0</v>
      </c>
      <c r="DA235" s="45">
        <f t="shared" si="303"/>
        <v>0</v>
      </c>
      <c r="DB235" s="45">
        <f t="shared" si="304"/>
        <v>0</v>
      </c>
      <c r="DC235" s="45">
        <f t="shared" si="305"/>
        <v>0</v>
      </c>
      <c r="DD235" s="45">
        <f t="shared" si="306"/>
        <v>0</v>
      </c>
      <c r="DE235" s="45">
        <f t="shared" si="307"/>
        <v>0</v>
      </c>
      <c r="DF235" s="45">
        <f t="shared" si="308"/>
        <v>0</v>
      </c>
      <c r="DG235" s="45">
        <f t="shared" si="309"/>
        <v>0</v>
      </c>
      <c r="DH235" s="45">
        <f t="shared" si="310"/>
        <v>0</v>
      </c>
      <c r="DI235" s="45">
        <f t="shared" si="311"/>
        <v>0</v>
      </c>
      <c r="DJ235" s="45">
        <f t="shared" si="312"/>
        <v>0</v>
      </c>
      <c r="DK235" s="45">
        <f t="shared" si="313"/>
        <v>0</v>
      </c>
      <c r="DL235" s="45">
        <f t="shared" si="314"/>
        <v>0</v>
      </c>
      <c r="DM235" s="45">
        <f t="shared" si="315"/>
        <v>0</v>
      </c>
      <c r="DN235" s="45">
        <f t="shared" si="316"/>
        <v>0</v>
      </c>
      <c r="DO235" s="45">
        <f t="shared" si="317"/>
        <v>0</v>
      </c>
      <c r="DP235" s="45">
        <f t="shared" si="318"/>
        <v>0</v>
      </c>
      <c r="DQ235" s="45">
        <f t="shared" si="319"/>
        <v>0</v>
      </c>
    </row>
    <row r="236" spans="1:121">
      <c r="A236" s="269">
        <v>235</v>
      </c>
      <c r="B236" s="400">
        <f t="shared" si="320"/>
        <v>1</v>
      </c>
      <c r="C236" s="401">
        <f>B236+COUNTIF(B$2:$B236,B236)-1</f>
        <v>235</v>
      </c>
      <c r="D236" s="402" t="str">
        <f>Tables!AI236</f>
        <v>Vietnam</v>
      </c>
      <c r="E236" s="403">
        <f t="shared" si="321"/>
        <v>0</v>
      </c>
      <c r="F236" s="47">
        <f>SUMIFS('Portfolio Allocation'!C$10:C$109,'Portfolio Allocation'!$A$10:$A$109,'Graph Tables'!$D236)</f>
        <v>0</v>
      </c>
      <c r="G236" s="47">
        <f>SUMIFS('Portfolio Allocation'!D$10:D$109,'Portfolio Allocation'!$A$10:$A$109,'Graph Tables'!$D236)</f>
        <v>0</v>
      </c>
      <c r="H236" s="47">
        <f>SUMIFS('Portfolio Allocation'!E$10:E$109,'Portfolio Allocation'!$A$10:$A$109,'Graph Tables'!$D236)</f>
        <v>0</v>
      </c>
      <c r="I236" s="47">
        <f>SUMIFS('Portfolio Allocation'!F$10:F$109,'Portfolio Allocation'!$A$10:$A$109,'Graph Tables'!$D236)</f>
        <v>0</v>
      </c>
      <c r="J236" s="47">
        <f>SUMIFS('Portfolio Allocation'!G$10:G$109,'Portfolio Allocation'!$A$10:$A$109,'Graph Tables'!$D236)</f>
        <v>0</v>
      </c>
      <c r="K236" s="47">
        <f>SUMIFS('Portfolio Allocation'!H$10:H$109,'Portfolio Allocation'!$A$10:$A$109,'Graph Tables'!$D236)</f>
        <v>0</v>
      </c>
      <c r="L236" s="47">
        <f>SUMIFS('Portfolio Allocation'!I$10:I$109,'Portfolio Allocation'!$A$10:$A$109,'Graph Tables'!$D236)</f>
        <v>0</v>
      </c>
      <c r="M236" s="47">
        <f>SUMIFS('Portfolio Allocation'!J$10:J$109,'Portfolio Allocation'!$A$10:$A$109,'Graph Tables'!$D236)</f>
        <v>0</v>
      </c>
      <c r="N236" s="47">
        <f>SUMIFS('Portfolio Allocation'!K$10:K$109,'Portfolio Allocation'!$A$10:$A$109,'Graph Tables'!$D236)</f>
        <v>0</v>
      </c>
      <c r="O236" s="47">
        <f>SUMIFS('Portfolio Allocation'!L$10:L$109,'Portfolio Allocation'!$A$10:$A$109,'Graph Tables'!$D236)</f>
        <v>0</v>
      </c>
      <c r="P236" s="47">
        <f>SUMIFS('Portfolio Allocation'!M$10:M$109,'Portfolio Allocation'!$A$10:$A$109,'Graph Tables'!$D236)</f>
        <v>0</v>
      </c>
      <c r="Q236" s="47">
        <f>SUMIFS('Portfolio Allocation'!N$10:N$109,'Portfolio Allocation'!$A$10:$A$109,'Graph Tables'!$D236)</f>
        <v>0</v>
      </c>
      <c r="R236" s="47">
        <f>SUMIFS('Portfolio Allocation'!O$10:O$109,'Portfolio Allocation'!$A$10:$A$109,'Graph Tables'!$D236)</f>
        <v>0</v>
      </c>
      <c r="S236" s="47">
        <f>SUMIFS('Portfolio Allocation'!P$10:P$109,'Portfolio Allocation'!$A$10:$A$109,'Graph Tables'!$D236)</f>
        <v>0</v>
      </c>
      <c r="T236" s="47">
        <f>SUMIFS('Portfolio Allocation'!Q$10:Q$109,'Portfolio Allocation'!$A$10:$A$109,'Graph Tables'!$D236)</f>
        <v>0</v>
      </c>
      <c r="U236" s="47">
        <f>SUMIFS('Portfolio Allocation'!R$10:R$109,'Portfolio Allocation'!$A$10:$A$109,'Graph Tables'!$D236)</f>
        <v>0</v>
      </c>
      <c r="V236" s="47">
        <f>SUMIFS('Portfolio Allocation'!S$10:S$109,'Portfolio Allocation'!$A$10:$A$109,'Graph Tables'!$D236)</f>
        <v>0</v>
      </c>
      <c r="W236" s="47">
        <f>SUMIFS('Portfolio Allocation'!T$10:T$109,'Portfolio Allocation'!$A$10:$A$109,'Graph Tables'!$D236)</f>
        <v>0</v>
      </c>
      <c r="X236" s="47">
        <f>SUMIFS('Portfolio Allocation'!U$10:U$109,'Portfolio Allocation'!$A$10:$A$109,'Graph Tables'!$D236)</f>
        <v>0</v>
      </c>
      <c r="Y236" s="47">
        <f>SUMIFS('Portfolio Allocation'!V$10:V$109,'Portfolio Allocation'!$A$10:$A$109,'Graph Tables'!$D236)</f>
        <v>0</v>
      </c>
      <c r="Z236" s="47">
        <f>SUMIFS('Portfolio Allocation'!W$10:W$109,'Portfolio Allocation'!$A$10:$A$109,'Graph Tables'!$D236)</f>
        <v>0</v>
      </c>
      <c r="AA236" s="47">
        <f>SUMIFS('Portfolio Allocation'!X$10:X$109,'Portfolio Allocation'!$A$10:$A$109,'Graph Tables'!$D236)</f>
        <v>0</v>
      </c>
      <c r="AB236" s="47">
        <f>SUMIFS('Portfolio Allocation'!Y$10:Y$109,'Portfolio Allocation'!$A$10:$A$109,'Graph Tables'!$D236)</f>
        <v>0</v>
      </c>
      <c r="AC236" s="47">
        <f>SUMIFS('Portfolio Allocation'!Z$10:Z$109,'Portfolio Allocation'!$A$10:$A$109,'Graph Tables'!$D236)</f>
        <v>0</v>
      </c>
      <c r="AD236" s="47"/>
      <c r="AH236" s="47"/>
      <c r="AI236" s="269">
        <f t="shared" si="322"/>
        <v>1</v>
      </c>
      <c r="AJ236" s="269">
        <f>AI236+COUNTIF(AI$2:$AI236,AI236)-1</f>
        <v>235</v>
      </c>
      <c r="AK236" s="271" t="str">
        <f t="shared" si="270"/>
        <v>Vietnam</v>
      </c>
      <c r="AL236" s="71">
        <f t="shared" si="323"/>
        <v>0</v>
      </c>
      <c r="AM236" s="45">
        <f t="shared" si="271"/>
        <v>0</v>
      </c>
      <c r="AN236" s="45">
        <f t="shared" si="272"/>
        <v>0</v>
      </c>
      <c r="AO236" s="45">
        <f t="shared" si="273"/>
        <v>0</v>
      </c>
      <c r="AP236" s="45">
        <f t="shared" si="274"/>
        <v>0</v>
      </c>
      <c r="AQ236" s="45">
        <f t="shared" si="275"/>
        <v>0</v>
      </c>
      <c r="AR236" s="45">
        <f t="shared" si="276"/>
        <v>0</v>
      </c>
      <c r="AS236" s="45">
        <f t="shared" si="277"/>
        <v>0</v>
      </c>
      <c r="AT236" s="45">
        <f t="shared" si="278"/>
        <v>0</v>
      </c>
      <c r="AU236" s="45">
        <f t="shared" si="279"/>
        <v>0</v>
      </c>
      <c r="AV236" s="45">
        <f t="shared" si="280"/>
        <v>0</v>
      </c>
      <c r="AW236" s="45">
        <f t="shared" si="281"/>
        <v>0</v>
      </c>
      <c r="AX236" s="45">
        <f t="shared" si="282"/>
        <v>0</v>
      </c>
      <c r="AY236" s="45">
        <f t="shared" si="283"/>
        <v>0</v>
      </c>
      <c r="AZ236" s="45">
        <f t="shared" si="284"/>
        <v>0</v>
      </c>
      <c r="BA236" s="45">
        <f t="shared" si="285"/>
        <v>0</v>
      </c>
      <c r="BB236" s="45">
        <f t="shared" si="286"/>
        <v>0</v>
      </c>
      <c r="BC236" s="45">
        <f t="shared" si="287"/>
        <v>0</v>
      </c>
      <c r="BD236" s="45">
        <f t="shared" si="288"/>
        <v>0</v>
      </c>
      <c r="BE236" s="45">
        <f t="shared" si="289"/>
        <v>0</v>
      </c>
      <c r="BF236" s="45">
        <f t="shared" si="290"/>
        <v>0</v>
      </c>
      <c r="BG236" s="45">
        <f t="shared" si="291"/>
        <v>0</v>
      </c>
      <c r="BH236" s="45">
        <f t="shared" si="292"/>
        <v>0</v>
      </c>
      <c r="BI236" s="45">
        <f t="shared" si="293"/>
        <v>0</v>
      </c>
      <c r="BJ236" s="45">
        <f t="shared" si="294"/>
        <v>0</v>
      </c>
      <c r="BK236" s="45"/>
      <c r="CN236" s="274">
        <f t="shared" si="324"/>
        <v>0</v>
      </c>
      <c r="CO236" s="274">
        <v>235</v>
      </c>
      <c r="CP236" s="269">
        <f t="shared" si="325"/>
        <v>1</v>
      </c>
      <c r="CQ236" s="269">
        <f>CP236+COUNTIF($CP$2:CP236,CP236)-1</f>
        <v>235</v>
      </c>
      <c r="CR236" s="271" t="str">
        <f t="shared" si="295"/>
        <v>Vietnam</v>
      </c>
      <c r="CS236" s="71">
        <f t="shared" si="326"/>
        <v>0</v>
      </c>
      <c r="CT236" s="45">
        <f t="shared" si="296"/>
        <v>0</v>
      </c>
      <c r="CU236" s="45">
        <f t="shared" si="297"/>
        <v>0</v>
      </c>
      <c r="CV236" s="45">
        <f t="shared" si="298"/>
        <v>0</v>
      </c>
      <c r="CW236" s="45">
        <f t="shared" si="299"/>
        <v>0</v>
      </c>
      <c r="CX236" s="45">
        <f t="shared" si="300"/>
        <v>0</v>
      </c>
      <c r="CY236" s="45">
        <f t="shared" si="301"/>
        <v>0</v>
      </c>
      <c r="CZ236" s="45">
        <f t="shared" si="302"/>
        <v>0</v>
      </c>
      <c r="DA236" s="45">
        <f t="shared" si="303"/>
        <v>0</v>
      </c>
      <c r="DB236" s="45">
        <f t="shared" si="304"/>
        <v>0</v>
      </c>
      <c r="DC236" s="45">
        <f t="shared" si="305"/>
        <v>0</v>
      </c>
      <c r="DD236" s="45">
        <f t="shared" si="306"/>
        <v>0</v>
      </c>
      <c r="DE236" s="45">
        <f t="shared" si="307"/>
        <v>0</v>
      </c>
      <c r="DF236" s="45">
        <f t="shared" si="308"/>
        <v>0</v>
      </c>
      <c r="DG236" s="45">
        <f t="shared" si="309"/>
        <v>0</v>
      </c>
      <c r="DH236" s="45">
        <f t="shared" si="310"/>
        <v>0</v>
      </c>
      <c r="DI236" s="45">
        <f t="shared" si="311"/>
        <v>0</v>
      </c>
      <c r="DJ236" s="45">
        <f t="shared" si="312"/>
        <v>0</v>
      </c>
      <c r="DK236" s="45">
        <f t="shared" si="313"/>
        <v>0</v>
      </c>
      <c r="DL236" s="45">
        <f t="shared" si="314"/>
        <v>0</v>
      </c>
      <c r="DM236" s="45">
        <f t="shared" si="315"/>
        <v>0</v>
      </c>
      <c r="DN236" s="45">
        <f t="shared" si="316"/>
        <v>0</v>
      </c>
      <c r="DO236" s="45">
        <f t="shared" si="317"/>
        <v>0</v>
      </c>
      <c r="DP236" s="45">
        <f t="shared" si="318"/>
        <v>0</v>
      </c>
      <c r="DQ236" s="45">
        <f t="shared" si="319"/>
        <v>0</v>
      </c>
    </row>
    <row r="237" spans="1:121">
      <c r="A237" s="269">
        <v>236</v>
      </c>
      <c r="B237" s="400">
        <f t="shared" si="320"/>
        <v>1</v>
      </c>
      <c r="C237" s="401">
        <f>B237+COUNTIF(B$2:$B237,B237)-1</f>
        <v>236</v>
      </c>
      <c r="D237" s="402" t="str">
        <f>Tables!AI237</f>
        <v>Wallis and Futuna Islands</v>
      </c>
      <c r="E237" s="403">
        <f t="shared" si="321"/>
        <v>0</v>
      </c>
      <c r="F237" s="47">
        <f>SUMIFS('Portfolio Allocation'!C$10:C$109,'Portfolio Allocation'!$A$10:$A$109,'Graph Tables'!$D237)</f>
        <v>0</v>
      </c>
      <c r="G237" s="47">
        <f>SUMIFS('Portfolio Allocation'!D$10:D$109,'Portfolio Allocation'!$A$10:$A$109,'Graph Tables'!$D237)</f>
        <v>0</v>
      </c>
      <c r="H237" s="47">
        <f>SUMIFS('Portfolio Allocation'!E$10:E$109,'Portfolio Allocation'!$A$10:$A$109,'Graph Tables'!$D237)</f>
        <v>0</v>
      </c>
      <c r="I237" s="47">
        <f>SUMIFS('Portfolio Allocation'!F$10:F$109,'Portfolio Allocation'!$A$10:$A$109,'Graph Tables'!$D237)</f>
        <v>0</v>
      </c>
      <c r="J237" s="47">
        <f>SUMIFS('Portfolio Allocation'!G$10:G$109,'Portfolio Allocation'!$A$10:$A$109,'Graph Tables'!$D237)</f>
        <v>0</v>
      </c>
      <c r="K237" s="47">
        <f>SUMIFS('Portfolio Allocation'!H$10:H$109,'Portfolio Allocation'!$A$10:$A$109,'Graph Tables'!$D237)</f>
        <v>0</v>
      </c>
      <c r="L237" s="47">
        <f>SUMIFS('Portfolio Allocation'!I$10:I$109,'Portfolio Allocation'!$A$10:$A$109,'Graph Tables'!$D237)</f>
        <v>0</v>
      </c>
      <c r="M237" s="47">
        <f>SUMIFS('Portfolio Allocation'!J$10:J$109,'Portfolio Allocation'!$A$10:$A$109,'Graph Tables'!$D237)</f>
        <v>0</v>
      </c>
      <c r="N237" s="47">
        <f>SUMIFS('Portfolio Allocation'!K$10:K$109,'Portfolio Allocation'!$A$10:$A$109,'Graph Tables'!$D237)</f>
        <v>0</v>
      </c>
      <c r="O237" s="47">
        <f>SUMIFS('Portfolio Allocation'!L$10:L$109,'Portfolio Allocation'!$A$10:$A$109,'Graph Tables'!$D237)</f>
        <v>0</v>
      </c>
      <c r="P237" s="47">
        <f>SUMIFS('Portfolio Allocation'!M$10:M$109,'Portfolio Allocation'!$A$10:$A$109,'Graph Tables'!$D237)</f>
        <v>0</v>
      </c>
      <c r="Q237" s="47">
        <f>SUMIFS('Portfolio Allocation'!N$10:N$109,'Portfolio Allocation'!$A$10:$A$109,'Graph Tables'!$D237)</f>
        <v>0</v>
      </c>
      <c r="R237" s="47">
        <f>SUMIFS('Portfolio Allocation'!O$10:O$109,'Portfolio Allocation'!$A$10:$A$109,'Graph Tables'!$D237)</f>
        <v>0</v>
      </c>
      <c r="S237" s="47">
        <f>SUMIFS('Portfolio Allocation'!P$10:P$109,'Portfolio Allocation'!$A$10:$A$109,'Graph Tables'!$D237)</f>
        <v>0</v>
      </c>
      <c r="T237" s="47">
        <f>SUMIFS('Portfolio Allocation'!Q$10:Q$109,'Portfolio Allocation'!$A$10:$A$109,'Graph Tables'!$D237)</f>
        <v>0</v>
      </c>
      <c r="U237" s="47">
        <f>SUMIFS('Portfolio Allocation'!R$10:R$109,'Portfolio Allocation'!$A$10:$A$109,'Graph Tables'!$D237)</f>
        <v>0</v>
      </c>
      <c r="V237" s="47">
        <f>SUMIFS('Portfolio Allocation'!S$10:S$109,'Portfolio Allocation'!$A$10:$A$109,'Graph Tables'!$D237)</f>
        <v>0</v>
      </c>
      <c r="W237" s="47">
        <f>SUMIFS('Portfolio Allocation'!T$10:T$109,'Portfolio Allocation'!$A$10:$A$109,'Graph Tables'!$D237)</f>
        <v>0</v>
      </c>
      <c r="X237" s="47">
        <f>SUMIFS('Portfolio Allocation'!U$10:U$109,'Portfolio Allocation'!$A$10:$A$109,'Graph Tables'!$D237)</f>
        <v>0</v>
      </c>
      <c r="Y237" s="47">
        <f>SUMIFS('Portfolio Allocation'!V$10:V$109,'Portfolio Allocation'!$A$10:$A$109,'Graph Tables'!$D237)</f>
        <v>0</v>
      </c>
      <c r="Z237" s="47">
        <f>SUMIFS('Portfolio Allocation'!W$10:W$109,'Portfolio Allocation'!$A$10:$A$109,'Graph Tables'!$D237)</f>
        <v>0</v>
      </c>
      <c r="AA237" s="47">
        <f>SUMIFS('Portfolio Allocation'!X$10:X$109,'Portfolio Allocation'!$A$10:$A$109,'Graph Tables'!$D237)</f>
        <v>0</v>
      </c>
      <c r="AB237" s="47">
        <f>SUMIFS('Portfolio Allocation'!Y$10:Y$109,'Portfolio Allocation'!$A$10:$A$109,'Graph Tables'!$D237)</f>
        <v>0</v>
      </c>
      <c r="AC237" s="47">
        <f>SUMIFS('Portfolio Allocation'!Z$10:Z$109,'Portfolio Allocation'!$A$10:$A$109,'Graph Tables'!$D237)</f>
        <v>0</v>
      </c>
      <c r="AD237" s="47"/>
      <c r="AH237" s="47"/>
      <c r="AI237" s="269">
        <f t="shared" si="322"/>
        <v>1</v>
      </c>
      <c r="AJ237" s="269">
        <f>AI237+COUNTIF(AI$2:$AI237,AI237)-1</f>
        <v>236</v>
      </c>
      <c r="AK237" s="271" t="str">
        <f t="shared" si="270"/>
        <v>Wallis and Futuna Islands</v>
      </c>
      <c r="AL237" s="71">
        <f t="shared" si="323"/>
        <v>0</v>
      </c>
      <c r="AM237" s="45">
        <f t="shared" si="271"/>
        <v>0</v>
      </c>
      <c r="AN237" s="45">
        <f t="shared" si="272"/>
        <v>0</v>
      </c>
      <c r="AO237" s="45">
        <f t="shared" si="273"/>
        <v>0</v>
      </c>
      <c r="AP237" s="45">
        <f t="shared" si="274"/>
        <v>0</v>
      </c>
      <c r="AQ237" s="45">
        <f t="shared" si="275"/>
        <v>0</v>
      </c>
      <c r="AR237" s="45">
        <f t="shared" si="276"/>
        <v>0</v>
      </c>
      <c r="AS237" s="45">
        <f t="shared" si="277"/>
        <v>0</v>
      </c>
      <c r="AT237" s="45">
        <f t="shared" si="278"/>
        <v>0</v>
      </c>
      <c r="AU237" s="45">
        <f t="shared" si="279"/>
        <v>0</v>
      </c>
      <c r="AV237" s="45">
        <f t="shared" si="280"/>
        <v>0</v>
      </c>
      <c r="AW237" s="45">
        <f t="shared" si="281"/>
        <v>0</v>
      </c>
      <c r="AX237" s="45">
        <f t="shared" si="282"/>
        <v>0</v>
      </c>
      <c r="AY237" s="45">
        <f t="shared" si="283"/>
        <v>0</v>
      </c>
      <c r="AZ237" s="45">
        <f t="shared" si="284"/>
        <v>0</v>
      </c>
      <c r="BA237" s="45">
        <f t="shared" si="285"/>
        <v>0</v>
      </c>
      <c r="BB237" s="45">
        <f t="shared" si="286"/>
        <v>0</v>
      </c>
      <c r="BC237" s="45">
        <f t="shared" si="287"/>
        <v>0</v>
      </c>
      <c r="BD237" s="45">
        <f t="shared" si="288"/>
        <v>0</v>
      </c>
      <c r="BE237" s="45">
        <f t="shared" si="289"/>
        <v>0</v>
      </c>
      <c r="BF237" s="45">
        <f t="shared" si="290"/>
        <v>0</v>
      </c>
      <c r="BG237" s="45">
        <f t="shared" si="291"/>
        <v>0</v>
      </c>
      <c r="BH237" s="45">
        <f t="shared" si="292"/>
        <v>0</v>
      </c>
      <c r="BI237" s="45">
        <f t="shared" si="293"/>
        <v>0</v>
      </c>
      <c r="BJ237" s="45">
        <f t="shared" si="294"/>
        <v>0</v>
      </c>
      <c r="BK237" s="45"/>
      <c r="CN237" s="274">
        <f t="shared" si="324"/>
        <v>0</v>
      </c>
      <c r="CO237" s="274">
        <v>236</v>
      </c>
      <c r="CP237" s="269">
        <f t="shared" si="325"/>
        <v>1</v>
      </c>
      <c r="CQ237" s="269">
        <f>CP237+COUNTIF($CP$2:CP237,CP237)-1</f>
        <v>236</v>
      </c>
      <c r="CR237" s="271" t="str">
        <f t="shared" si="295"/>
        <v>Wallis and Futuna Islands</v>
      </c>
      <c r="CS237" s="71">
        <f t="shared" si="326"/>
        <v>0</v>
      </c>
      <c r="CT237" s="45">
        <f t="shared" si="296"/>
        <v>0</v>
      </c>
      <c r="CU237" s="45">
        <f t="shared" si="297"/>
        <v>0</v>
      </c>
      <c r="CV237" s="45">
        <f t="shared" si="298"/>
        <v>0</v>
      </c>
      <c r="CW237" s="45">
        <f t="shared" si="299"/>
        <v>0</v>
      </c>
      <c r="CX237" s="45">
        <f t="shared" si="300"/>
        <v>0</v>
      </c>
      <c r="CY237" s="45">
        <f t="shared" si="301"/>
        <v>0</v>
      </c>
      <c r="CZ237" s="45">
        <f t="shared" si="302"/>
        <v>0</v>
      </c>
      <c r="DA237" s="45">
        <f t="shared" si="303"/>
        <v>0</v>
      </c>
      <c r="DB237" s="45">
        <f t="shared" si="304"/>
        <v>0</v>
      </c>
      <c r="DC237" s="45">
        <f t="shared" si="305"/>
        <v>0</v>
      </c>
      <c r="DD237" s="45">
        <f t="shared" si="306"/>
        <v>0</v>
      </c>
      <c r="DE237" s="45">
        <f t="shared" si="307"/>
        <v>0</v>
      </c>
      <c r="DF237" s="45">
        <f t="shared" si="308"/>
        <v>0</v>
      </c>
      <c r="DG237" s="45">
        <f t="shared" si="309"/>
        <v>0</v>
      </c>
      <c r="DH237" s="45">
        <f t="shared" si="310"/>
        <v>0</v>
      </c>
      <c r="DI237" s="45">
        <f t="shared" si="311"/>
        <v>0</v>
      </c>
      <c r="DJ237" s="45">
        <f t="shared" si="312"/>
        <v>0</v>
      </c>
      <c r="DK237" s="45">
        <f t="shared" si="313"/>
        <v>0</v>
      </c>
      <c r="DL237" s="45">
        <f t="shared" si="314"/>
        <v>0</v>
      </c>
      <c r="DM237" s="45">
        <f t="shared" si="315"/>
        <v>0</v>
      </c>
      <c r="DN237" s="45">
        <f t="shared" si="316"/>
        <v>0</v>
      </c>
      <c r="DO237" s="45">
        <f t="shared" si="317"/>
        <v>0</v>
      </c>
      <c r="DP237" s="45">
        <f t="shared" si="318"/>
        <v>0</v>
      </c>
      <c r="DQ237" s="45">
        <f t="shared" si="319"/>
        <v>0</v>
      </c>
    </row>
    <row r="238" spans="1:121">
      <c r="A238" s="269">
        <v>237</v>
      </c>
      <c r="B238" s="400">
        <f t="shared" si="320"/>
        <v>1</v>
      </c>
      <c r="C238" s="401">
        <f>B238+COUNTIF(B$2:$B238,B238)-1</f>
        <v>237</v>
      </c>
      <c r="D238" s="402" t="str">
        <f>Tables!AI238</f>
        <v>Western Sahara</v>
      </c>
      <c r="E238" s="403">
        <f t="shared" si="321"/>
        <v>0</v>
      </c>
      <c r="F238" s="47">
        <f>SUMIFS('Portfolio Allocation'!C$10:C$109,'Portfolio Allocation'!$A$10:$A$109,'Graph Tables'!$D238)</f>
        <v>0</v>
      </c>
      <c r="G238" s="47">
        <f>SUMIFS('Portfolio Allocation'!D$10:D$109,'Portfolio Allocation'!$A$10:$A$109,'Graph Tables'!$D238)</f>
        <v>0</v>
      </c>
      <c r="H238" s="47">
        <f>SUMIFS('Portfolio Allocation'!E$10:E$109,'Portfolio Allocation'!$A$10:$A$109,'Graph Tables'!$D238)</f>
        <v>0</v>
      </c>
      <c r="I238" s="47">
        <f>SUMIFS('Portfolio Allocation'!F$10:F$109,'Portfolio Allocation'!$A$10:$A$109,'Graph Tables'!$D238)</f>
        <v>0</v>
      </c>
      <c r="J238" s="47">
        <f>SUMIFS('Portfolio Allocation'!G$10:G$109,'Portfolio Allocation'!$A$10:$A$109,'Graph Tables'!$D238)</f>
        <v>0</v>
      </c>
      <c r="K238" s="47">
        <f>SUMIFS('Portfolio Allocation'!H$10:H$109,'Portfolio Allocation'!$A$10:$A$109,'Graph Tables'!$D238)</f>
        <v>0</v>
      </c>
      <c r="L238" s="47">
        <f>SUMIFS('Portfolio Allocation'!I$10:I$109,'Portfolio Allocation'!$A$10:$A$109,'Graph Tables'!$D238)</f>
        <v>0</v>
      </c>
      <c r="M238" s="47">
        <f>SUMIFS('Portfolio Allocation'!J$10:J$109,'Portfolio Allocation'!$A$10:$A$109,'Graph Tables'!$D238)</f>
        <v>0</v>
      </c>
      <c r="N238" s="47">
        <f>SUMIFS('Portfolio Allocation'!K$10:K$109,'Portfolio Allocation'!$A$10:$A$109,'Graph Tables'!$D238)</f>
        <v>0</v>
      </c>
      <c r="O238" s="47">
        <f>SUMIFS('Portfolio Allocation'!L$10:L$109,'Portfolio Allocation'!$A$10:$A$109,'Graph Tables'!$D238)</f>
        <v>0</v>
      </c>
      <c r="P238" s="47">
        <f>SUMIFS('Portfolio Allocation'!M$10:M$109,'Portfolio Allocation'!$A$10:$A$109,'Graph Tables'!$D238)</f>
        <v>0</v>
      </c>
      <c r="Q238" s="47">
        <f>SUMIFS('Portfolio Allocation'!N$10:N$109,'Portfolio Allocation'!$A$10:$A$109,'Graph Tables'!$D238)</f>
        <v>0</v>
      </c>
      <c r="R238" s="47">
        <f>SUMIFS('Portfolio Allocation'!O$10:O$109,'Portfolio Allocation'!$A$10:$A$109,'Graph Tables'!$D238)</f>
        <v>0</v>
      </c>
      <c r="S238" s="47">
        <f>SUMIFS('Portfolio Allocation'!P$10:P$109,'Portfolio Allocation'!$A$10:$A$109,'Graph Tables'!$D238)</f>
        <v>0</v>
      </c>
      <c r="T238" s="47">
        <f>SUMIFS('Portfolio Allocation'!Q$10:Q$109,'Portfolio Allocation'!$A$10:$A$109,'Graph Tables'!$D238)</f>
        <v>0</v>
      </c>
      <c r="U238" s="47">
        <f>SUMIFS('Portfolio Allocation'!R$10:R$109,'Portfolio Allocation'!$A$10:$A$109,'Graph Tables'!$D238)</f>
        <v>0</v>
      </c>
      <c r="V238" s="47">
        <f>SUMIFS('Portfolio Allocation'!S$10:S$109,'Portfolio Allocation'!$A$10:$A$109,'Graph Tables'!$D238)</f>
        <v>0</v>
      </c>
      <c r="W238" s="47">
        <f>SUMIFS('Portfolio Allocation'!T$10:T$109,'Portfolio Allocation'!$A$10:$A$109,'Graph Tables'!$D238)</f>
        <v>0</v>
      </c>
      <c r="X238" s="47">
        <f>SUMIFS('Portfolio Allocation'!U$10:U$109,'Portfolio Allocation'!$A$10:$A$109,'Graph Tables'!$D238)</f>
        <v>0</v>
      </c>
      <c r="Y238" s="47">
        <f>SUMIFS('Portfolio Allocation'!V$10:V$109,'Portfolio Allocation'!$A$10:$A$109,'Graph Tables'!$D238)</f>
        <v>0</v>
      </c>
      <c r="Z238" s="47">
        <f>SUMIFS('Portfolio Allocation'!W$10:W$109,'Portfolio Allocation'!$A$10:$A$109,'Graph Tables'!$D238)</f>
        <v>0</v>
      </c>
      <c r="AA238" s="47">
        <f>SUMIFS('Portfolio Allocation'!X$10:X$109,'Portfolio Allocation'!$A$10:$A$109,'Graph Tables'!$D238)</f>
        <v>0</v>
      </c>
      <c r="AB238" s="47">
        <f>SUMIFS('Portfolio Allocation'!Y$10:Y$109,'Portfolio Allocation'!$A$10:$A$109,'Graph Tables'!$D238)</f>
        <v>0</v>
      </c>
      <c r="AC238" s="47">
        <f>SUMIFS('Portfolio Allocation'!Z$10:Z$109,'Portfolio Allocation'!$A$10:$A$109,'Graph Tables'!$D238)</f>
        <v>0</v>
      </c>
      <c r="AD238" s="47"/>
      <c r="AH238" s="47"/>
      <c r="AI238" s="269">
        <f t="shared" si="322"/>
        <v>1</v>
      </c>
      <c r="AJ238" s="269">
        <f>AI238+COUNTIF(AI$2:$AI238,AI238)-1</f>
        <v>237</v>
      </c>
      <c r="AK238" s="271" t="str">
        <f t="shared" si="270"/>
        <v>Western Sahara</v>
      </c>
      <c r="AL238" s="71">
        <f t="shared" si="323"/>
        <v>0</v>
      </c>
      <c r="AM238" s="45">
        <f t="shared" si="271"/>
        <v>0</v>
      </c>
      <c r="AN238" s="45">
        <f t="shared" si="272"/>
        <v>0</v>
      </c>
      <c r="AO238" s="45">
        <f t="shared" si="273"/>
        <v>0</v>
      </c>
      <c r="AP238" s="45">
        <f t="shared" si="274"/>
        <v>0</v>
      </c>
      <c r="AQ238" s="45">
        <f t="shared" si="275"/>
        <v>0</v>
      </c>
      <c r="AR238" s="45">
        <f t="shared" si="276"/>
        <v>0</v>
      </c>
      <c r="AS238" s="45">
        <f t="shared" si="277"/>
        <v>0</v>
      </c>
      <c r="AT238" s="45">
        <f t="shared" si="278"/>
        <v>0</v>
      </c>
      <c r="AU238" s="45">
        <f t="shared" si="279"/>
        <v>0</v>
      </c>
      <c r="AV238" s="45">
        <f t="shared" si="280"/>
        <v>0</v>
      </c>
      <c r="AW238" s="45">
        <f t="shared" si="281"/>
        <v>0</v>
      </c>
      <c r="AX238" s="45">
        <f t="shared" si="282"/>
        <v>0</v>
      </c>
      <c r="AY238" s="45">
        <f t="shared" si="283"/>
        <v>0</v>
      </c>
      <c r="AZ238" s="45">
        <f t="shared" si="284"/>
        <v>0</v>
      </c>
      <c r="BA238" s="45">
        <f t="shared" si="285"/>
        <v>0</v>
      </c>
      <c r="BB238" s="45">
        <f t="shared" si="286"/>
        <v>0</v>
      </c>
      <c r="BC238" s="45">
        <f t="shared" si="287"/>
        <v>0</v>
      </c>
      <c r="BD238" s="45">
        <f t="shared" si="288"/>
        <v>0</v>
      </c>
      <c r="BE238" s="45">
        <f t="shared" si="289"/>
        <v>0</v>
      </c>
      <c r="BF238" s="45">
        <f t="shared" si="290"/>
        <v>0</v>
      </c>
      <c r="BG238" s="45">
        <f t="shared" si="291"/>
        <v>0</v>
      </c>
      <c r="BH238" s="45">
        <f t="shared" si="292"/>
        <v>0</v>
      </c>
      <c r="BI238" s="45">
        <f t="shared" si="293"/>
        <v>0</v>
      </c>
      <c r="BJ238" s="45">
        <f t="shared" si="294"/>
        <v>0</v>
      </c>
      <c r="BK238" s="45"/>
      <c r="CN238" s="274">
        <f t="shared" si="324"/>
        <v>0</v>
      </c>
      <c r="CO238" s="274">
        <v>237</v>
      </c>
      <c r="CP238" s="269">
        <f t="shared" si="325"/>
        <v>1</v>
      </c>
      <c r="CQ238" s="269">
        <f>CP238+COUNTIF($CP$2:CP238,CP238)-1</f>
        <v>237</v>
      </c>
      <c r="CR238" s="271" t="str">
        <f t="shared" si="295"/>
        <v>Western Sahara</v>
      </c>
      <c r="CS238" s="71">
        <f t="shared" si="326"/>
        <v>0</v>
      </c>
      <c r="CT238" s="45">
        <f t="shared" si="296"/>
        <v>0</v>
      </c>
      <c r="CU238" s="45">
        <f t="shared" si="297"/>
        <v>0</v>
      </c>
      <c r="CV238" s="45">
        <f t="shared" si="298"/>
        <v>0</v>
      </c>
      <c r="CW238" s="45">
        <f t="shared" si="299"/>
        <v>0</v>
      </c>
      <c r="CX238" s="45">
        <f t="shared" si="300"/>
        <v>0</v>
      </c>
      <c r="CY238" s="45">
        <f t="shared" si="301"/>
        <v>0</v>
      </c>
      <c r="CZ238" s="45">
        <f t="shared" si="302"/>
        <v>0</v>
      </c>
      <c r="DA238" s="45">
        <f t="shared" si="303"/>
        <v>0</v>
      </c>
      <c r="DB238" s="45">
        <f t="shared" si="304"/>
        <v>0</v>
      </c>
      <c r="DC238" s="45">
        <f t="shared" si="305"/>
        <v>0</v>
      </c>
      <c r="DD238" s="45">
        <f t="shared" si="306"/>
        <v>0</v>
      </c>
      <c r="DE238" s="45">
        <f t="shared" si="307"/>
        <v>0</v>
      </c>
      <c r="DF238" s="45">
        <f t="shared" si="308"/>
        <v>0</v>
      </c>
      <c r="DG238" s="45">
        <f t="shared" si="309"/>
        <v>0</v>
      </c>
      <c r="DH238" s="45">
        <f t="shared" si="310"/>
        <v>0</v>
      </c>
      <c r="DI238" s="45">
        <f t="shared" si="311"/>
        <v>0</v>
      </c>
      <c r="DJ238" s="45">
        <f t="shared" si="312"/>
        <v>0</v>
      </c>
      <c r="DK238" s="45">
        <f t="shared" si="313"/>
        <v>0</v>
      </c>
      <c r="DL238" s="45">
        <f t="shared" si="314"/>
        <v>0</v>
      </c>
      <c r="DM238" s="45">
        <f t="shared" si="315"/>
        <v>0</v>
      </c>
      <c r="DN238" s="45">
        <f t="shared" si="316"/>
        <v>0</v>
      </c>
      <c r="DO238" s="45">
        <f t="shared" si="317"/>
        <v>0</v>
      </c>
      <c r="DP238" s="45">
        <f t="shared" si="318"/>
        <v>0</v>
      </c>
      <c r="DQ238" s="45">
        <f t="shared" si="319"/>
        <v>0</v>
      </c>
    </row>
    <row r="239" spans="1:121">
      <c r="A239" s="269">
        <v>238</v>
      </c>
      <c r="B239" s="400">
        <f t="shared" si="320"/>
        <v>1</v>
      </c>
      <c r="C239" s="401">
        <f>B239+COUNTIF(B$2:$B239,B239)-1</f>
        <v>238</v>
      </c>
      <c r="D239" s="402" t="str">
        <f>Tables!AI239</f>
        <v>Yemen</v>
      </c>
      <c r="E239" s="403">
        <f t="shared" si="321"/>
        <v>0</v>
      </c>
      <c r="F239" s="47">
        <f>SUMIFS('Portfolio Allocation'!C$10:C$109,'Portfolio Allocation'!$A$10:$A$109,'Graph Tables'!$D239)</f>
        <v>0</v>
      </c>
      <c r="G239" s="47">
        <f>SUMIFS('Portfolio Allocation'!D$10:D$109,'Portfolio Allocation'!$A$10:$A$109,'Graph Tables'!$D239)</f>
        <v>0</v>
      </c>
      <c r="H239" s="47">
        <f>SUMIFS('Portfolio Allocation'!E$10:E$109,'Portfolio Allocation'!$A$10:$A$109,'Graph Tables'!$D239)</f>
        <v>0</v>
      </c>
      <c r="I239" s="47">
        <f>SUMIFS('Portfolio Allocation'!F$10:F$109,'Portfolio Allocation'!$A$10:$A$109,'Graph Tables'!$D239)</f>
        <v>0</v>
      </c>
      <c r="J239" s="47">
        <f>SUMIFS('Portfolio Allocation'!G$10:G$109,'Portfolio Allocation'!$A$10:$A$109,'Graph Tables'!$D239)</f>
        <v>0</v>
      </c>
      <c r="K239" s="47">
        <f>SUMIFS('Portfolio Allocation'!H$10:H$109,'Portfolio Allocation'!$A$10:$A$109,'Graph Tables'!$D239)</f>
        <v>0</v>
      </c>
      <c r="L239" s="47">
        <f>SUMIFS('Portfolio Allocation'!I$10:I$109,'Portfolio Allocation'!$A$10:$A$109,'Graph Tables'!$D239)</f>
        <v>0</v>
      </c>
      <c r="M239" s="47">
        <f>SUMIFS('Portfolio Allocation'!J$10:J$109,'Portfolio Allocation'!$A$10:$A$109,'Graph Tables'!$D239)</f>
        <v>0</v>
      </c>
      <c r="N239" s="47">
        <f>SUMIFS('Portfolio Allocation'!K$10:K$109,'Portfolio Allocation'!$A$10:$A$109,'Graph Tables'!$D239)</f>
        <v>0</v>
      </c>
      <c r="O239" s="47">
        <f>SUMIFS('Portfolio Allocation'!L$10:L$109,'Portfolio Allocation'!$A$10:$A$109,'Graph Tables'!$D239)</f>
        <v>0</v>
      </c>
      <c r="P239" s="47">
        <f>SUMIFS('Portfolio Allocation'!M$10:M$109,'Portfolio Allocation'!$A$10:$A$109,'Graph Tables'!$D239)</f>
        <v>0</v>
      </c>
      <c r="Q239" s="47">
        <f>SUMIFS('Portfolio Allocation'!N$10:N$109,'Portfolio Allocation'!$A$10:$A$109,'Graph Tables'!$D239)</f>
        <v>0</v>
      </c>
      <c r="R239" s="47">
        <f>SUMIFS('Portfolio Allocation'!O$10:O$109,'Portfolio Allocation'!$A$10:$A$109,'Graph Tables'!$D239)</f>
        <v>0</v>
      </c>
      <c r="S239" s="47">
        <f>SUMIFS('Portfolio Allocation'!P$10:P$109,'Portfolio Allocation'!$A$10:$A$109,'Graph Tables'!$D239)</f>
        <v>0</v>
      </c>
      <c r="T239" s="47">
        <f>SUMIFS('Portfolio Allocation'!Q$10:Q$109,'Portfolio Allocation'!$A$10:$A$109,'Graph Tables'!$D239)</f>
        <v>0</v>
      </c>
      <c r="U239" s="47">
        <f>SUMIFS('Portfolio Allocation'!R$10:R$109,'Portfolio Allocation'!$A$10:$A$109,'Graph Tables'!$D239)</f>
        <v>0</v>
      </c>
      <c r="V239" s="47">
        <f>SUMIFS('Portfolio Allocation'!S$10:S$109,'Portfolio Allocation'!$A$10:$A$109,'Graph Tables'!$D239)</f>
        <v>0</v>
      </c>
      <c r="W239" s="47">
        <f>SUMIFS('Portfolio Allocation'!T$10:T$109,'Portfolio Allocation'!$A$10:$A$109,'Graph Tables'!$D239)</f>
        <v>0</v>
      </c>
      <c r="X239" s="47">
        <f>SUMIFS('Portfolio Allocation'!U$10:U$109,'Portfolio Allocation'!$A$10:$A$109,'Graph Tables'!$D239)</f>
        <v>0</v>
      </c>
      <c r="Y239" s="47">
        <f>SUMIFS('Portfolio Allocation'!V$10:V$109,'Portfolio Allocation'!$A$10:$A$109,'Graph Tables'!$D239)</f>
        <v>0</v>
      </c>
      <c r="Z239" s="47">
        <f>SUMIFS('Portfolio Allocation'!W$10:W$109,'Portfolio Allocation'!$A$10:$A$109,'Graph Tables'!$D239)</f>
        <v>0</v>
      </c>
      <c r="AA239" s="47">
        <f>SUMIFS('Portfolio Allocation'!X$10:X$109,'Portfolio Allocation'!$A$10:$A$109,'Graph Tables'!$D239)</f>
        <v>0</v>
      </c>
      <c r="AB239" s="47">
        <f>SUMIFS('Portfolio Allocation'!Y$10:Y$109,'Portfolio Allocation'!$A$10:$A$109,'Graph Tables'!$D239)</f>
        <v>0</v>
      </c>
      <c r="AC239" s="47">
        <f>SUMIFS('Portfolio Allocation'!Z$10:Z$109,'Portfolio Allocation'!$A$10:$A$109,'Graph Tables'!$D239)</f>
        <v>0</v>
      </c>
      <c r="AD239" s="47"/>
      <c r="AH239" s="47"/>
      <c r="AI239" s="269">
        <f t="shared" si="322"/>
        <v>1</v>
      </c>
      <c r="AJ239" s="269">
        <f>AI239+COUNTIF(AI$2:$AI239,AI239)-1</f>
        <v>238</v>
      </c>
      <c r="AK239" s="271" t="str">
        <f t="shared" si="270"/>
        <v>Yemen</v>
      </c>
      <c r="AL239" s="71">
        <f t="shared" si="323"/>
        <v>0</v>
      </c>
      <c r="AM239" s="45">
        <f t="shared" si="271"/>
        <v>0</v>
      </c>
      <c r="AN239" s="45">
        <f t="shared" si="272"/>
        <v>0</v>
      </c>
      <c r="AO239" s="45">
        <f t="shared" si="273"/>
        <v>0</v>
      </c>
      <c r="AP239" s="45">
        <f t="shared" si="274"/>
        <v>0</v>
      </c>
      <c r="AQ239" s="45">
        <f t="shared" si="275"/>
        <v>0</v>
      </c>
      <c r="AR239" s="45">
        <f t="shared" si="276"/>
        <v>0</v>
      </c>
      <c r="AS239" s="45">
        <f t="shared" si="277"/>
        <v>0</v>
      </c>
      <c r="AT239" s="45">
        <f t="shared" si="278"/>
        <v>0</v>
      </c>
      <c r="AU239" s="45">
        <f t="shared" si="279"/>
        <v>0</v>
      </c>
      <c r="AV239" s="45">
        <f t="shared" si="280"/>
        <v>0</v>
      </c>
      <c r="AW239" s="45">
        <f t="shared" si="281"/>
        <v>0</v>
      </c>
      <c r="AX239" s="45">
        <f t="shared" si="282"/>
        <v>0</v>
      </c>
      <c r="AY239" s="45">
        <f t="shared" si="283"/>
        <v>0</v>
      </c>
      <c r="AZ239" s="45">
        <f t="shared" si="284"/>
        <v>0</v>
      </c>
      <c r="BA239" s="45">
        <f t="shared" si="285"/>
        <v>0</v>
      </c>
      <c r="BB239" s="45">
        <f t="shared" si="286"/>
        <v>0</v>
      </c>
      <c r="BC239" s="45">
        <f t="shared" si="287"/>
        <v>0</v>
      </c>
      <c r="BD239" s="45">
        <f t="shared" si="288"/>
        <v>0</v>
      </c>
      <c r="BE239" s="45">
        <f t="shared" si="289"/>
        <v>0</v>
      </c>
      <c r="BF239" s="45">
        <f t="shared" si="290"/>
        <v>0</v>
      </c>
      <c r="BG239" s="45">
        <f t="shared" si="291"/>
        <v>0</v>
      </c>
      <c r="BH239" s="45">
        <f t="shared" si="292"/>
        <v>0</v>
      </c>
      <c r="BI239" s="45">
        <f t="shared" si="293"/>
        <v>0</v>
      </c>
      <c r="BJ239" s="45">
        <f t="shared" si="294"/>
        <v>0</v>
      </c>
      <c r="BK239" s="45"/>
      <c r="CN239" s="274">
        <f t="shared" si="324"/>
        <v>0</v>
      </c>
      <c r="CO239" s="274">
        <v>238</v>
      </c>
      <c r="CP239" s="269">
        <f t="shared" si="325"/>
        <v>1</v>
      </c>
      <c r="CQ239" s="269">
        <f>CP239+COUNTIF($CP$2:CP239,CP239)-1</f>
        <v>238</v>
      </c>
      <c r="CR239" s="271" t="str">
        <f t="shared" si="295"/>
        <v>Yemen</v>
      </c>
      <c r="CS239" s="71">
        <f t="shared" si="326"/>
        <v>0</v>
      </c>
      <c r="CT239" s="45">
        <f t="shared" si="296"/>
        <v>0</v>
      </c>
      <c r="CU239" s="45">
        <f t="shared" si="297"/>
        <v>0</v>
      </c>
      <c r="CV239" s="45">
        <f t="shared" si="298"/>
        <v>0</v>
      </c>
      <c r="CW239" s="45">
        <f t="shared" si="299"/>
        <v>0</v>
      </c>
      <c r="CX239" s="45">
        <f t="shared" si="300"/>
        <v>0</v>
      </c>
      <c r="CY239" s="45">
        <f t="shared" si="301"/>
        <v>0</v>
      </c>
      <c r="CZ239" s="45">
        <f t="shared" si="302"/>
        <v>0</v>
      </c>
      <c r="DA239" s="45">
        <f t="shared" si="303"/>
        <v>0</v>
      </c>
      <c r="DB239" s="45">
        <f t="shared" si="304"/>
        <v>0</v>
      </c>
      <c r="DC239" s="45">
        <f t="shared" si="305"/>
        <v>0</v>
      </c>
      <c r="DD239" s="45">
        <f t="shared" si="306"/>
        <v>0</v>
      </c>
      <c r="DE239" s="45">
        <f t="shared" si="307"/>
        <v>0</v>
      </c>
      <c r="DF239" s="45">
        <f t="shared" si="308"/>
        <v>0</v>
      </c>
      <c r="DG239" s="45">
        <f t="shared" si="309"/>
        <v>0</v>
      </c>
      <c r="DH239" s="45">
        <f t="shared" si="310"/>
        <v>0</v>
      </c>
      <c r="DI239" s="45">
        <f t="shared" si="311"/>
        <v>0</v>
      </c>
      <c r="DJ239" s="45">
        <f t="shared" si="312"/>
        <v>0</v>
      </c>
      <c r="DK239" s="45">
        <f t="shared" si="313"/>
        <v>0</v>
      </c>
      <c r="DL239" s="45">
        <f t="shared" si="314"/>
        <v>0</v>
      </c>
      <c r="DM239" s="45">
        <f t="shared" si="315"/>
        <v>0</v>
      </c>
      <c r="DN239" s="45">
        <f t="shared" si="316"/>
        <v>0</v>
      </c>
      <c r="DO239" s="45">
        <f t="shared" si="317"/>
        <v>0</v>
      </c>
      <c r="DP239" s="45">
        <f t="shared" si="318"/>
        <v>0</v>
      </c>
      <c r="DQ239" s="45">
        <f t="shared" si="319"/>
        <v>0</v>
      </c>
    </row>
    <row r="240" spans="1:121">
      <c r="A240" s="269">
        <v>239</v>
      </c>
      <c r="B240" s="400">
        <f t="shared" si="320"/>
        <v>1</v>
      </c>
      <c r="C240" s="401">
        <f>B240+COUNTIF(B$2:$B240,B240)-1</f>
        <v>239</v>
      </c>
      <c r="D240" s="402" t="str">
        <f>Tables!AI240</f>
        <v>Zambia</v>
      </c>
      <c r="E240" s="403">
        <f t="shared" si="321"/>
        <v>0</v>
      </c>
      <c r="F240" s="47">
        <f>SUMIFS('Portfolio Allocation'!C$10:C$109,'Portfolio Allocation'!$A$10:$A$109,'Graph Tables'!$D240)</f>
        <v>0</v>
      </c>
      <c r="G240" s="47">
        <f>SUMIFS('Portfolio Allocation'!D$10:D$109,'Portfolio Allocation'!$A$10:$A$109,'Graph Tables'!$D240)</f>
        <v>0</v>
      </c>
      <c r="H240" s="47">
        <f>SUMIFS('Portfolio Allocation'!E$10:E$109,'Portfolio Allocation'!$A$10:$A$109,'Graph Tables'!$D240)</f>
        <v>0</v>
      </c>
      <c r="I240" s="47">
        <f>SUMIFS('Portfolio Allocation'!F$10:F$109,'Portfolio Allocation'!$A$10:$A$109,'Graph Tables'!$D240)</f>
        <v>0</v>
      </c>
      <c r="J240" s="47">
        <f>SUMIFS('Portfolio Allocation'!G$10:G$109,'Portfolio Allocation'!$A$10:$A$109,'Graph Tables'!$D240)</f>
        <v>0</v>
      </c>
      <c r="K240" s="47">
        <f>SUMIFS('Portfolio Allocation'!H$10:H$109,'Portfolio Allocation'!$A$10:$A$109,'Graph Tables'!$D240)</f>
        <v>0</v>
      </c>
      <c r="L240" s="47">
        <f>SUMIFS('Portfolio Allocation'!I$10:I$109,'Portfolio Allocation'!$A$10:$A$109,'Graph Tables'!$D240)</f>
        <v>0</v>
      </c>
      <c r="M240" s="47">
        <f>SUMIFS('Portfolio Allocation'!J$10:J$109,'Portfolio Allocation'!$A$10:$A$109,'Graph Tables'!$D240)</f>
        <v>0</v>
      </c>
      <c r="N240" s="47">
        <f>SUMIFS('Portfolio Allocation'!K$10:K$109,'Portfolio Allocation'!$A$10:$A$109,'Graph Tables'!$D240)</f>
        <v>0</v>
      </c>
      <c r="O240" s="47">
        <f>SUMIFS('Portfolio Allocation'!L$10:L$109,'Portfolio Allocation'!$A$10:$A$109,'Graph Tables'!$D240)</f>
        <v>0</v>
      </c>
      <c r="P240" s="47">
        <f>SUMIFS('Portfolio Allocation'!M$10:M$109,'Portfolio Allocation'!$A$10:$A$109,'Graph Tables'!$D240)</f>
        <v>0</v>
      </c>
      <c r="Q240" s="47">
        <f>SUMIFS('Portfolio Allocation'!N$10:N$109,'Portfolio Allocation'!$A$10:$A$109,'Graph Tables'!$D240)</f>
        <v>0</v>
      </c>
      <c r="R240" s="47">
        <f>SUMIFS('Portfolio Allocation'!O$10:O$109,'Portfolio Allocation'!$A$10:$A$109,'Graph Tables'!$D240)</f>
        <v>0</v>
      </c>
      <c r="S240" s="47">
        <f>SUMIFS('Portfolio Allocation'!P$10:P$109,'Portfolio Allocation'!$A$10:$A$109,'Graph Tables'!$D240)</f>
        <v>0</v>
      </c>
      <c r="T240" s="47">
        <f>SUMIFS('Portfolio Allocation'!Q$10:Q$109,'Portfolio Allocation'!$A$10:$A$109,'Graph Tables'!$D240)</f>
        <v>0</v>
      </c>
      <c r="U240" s="47">
        <f>SUMIFS('Portfolio Allocation'!R$10:R$109,'Portfolio Allocation'!$A$10:$A$109,'Graph Tables'!$D240)</f>
        <v>0</v>
      </c>
      <c r="V240" s="47">
        <f>SUMIFS('Portfolio Allocation'!S$10:S$109,'Portfolio Allocation'!$A$10:$A$109,'Graph Tables'!$D240)</f>
        <v>0</v>
      </c>
      <c r="W240" s="47">
        <f>SUMIFS('Portfolio Allocation'!T$10:T$109,'Portfolio Allocation'!$A$10:$A$109,'Graph Tables'!$D240)</f>
        <v>0</v>
      </c>
      <c r="X240" s="47">
        <f>SUMIFS('Portfolio Allocation'!U$10:U$109,'Portfolio Allocation'!$A$10:$A$109,'Graph Tables'!$D240)</f>
        <v>0</v>
      </c>
      <c r="Y240" s="47">
        <f>SUMIFS('Portfolio Allocation'!V$10:V$109,'Portfolio Allocation'!$A$10:$A$109,'Graph Tables'!$D240)</f>
        <v>0</v>
      </c>
      <c r="Z240" s="47">
        <f>SUMIFS('Portfolio Allocation'!W$10:W$109,'Portfolio Allocation'!$A$10:$A$109,'Graph Tables'!$D240)</f>
        <v>0</v>
      </c>
      <c r="AA240" s="47">
        <f>SUMIFS('Portfolio Allocation'!X$10:X$109,'Portfolio Allocation'!$A$10:$A$109,'Graph Tables'!$D240)</f>
        <v>0</v>
      </c>
      <c r="AB240" s="47">
        <f>SUMIFS('Portfolio Allocation'!Y$10:Y$109,'Portfolio Allocation'!$A$10:$A$109,'Graph Tables'!$D240)</f>
        <v>0</v>
      </c>
      <c r="AC240" s="47">
        <f>SUMIFS('Portfolio Allocation'!Z$10:Z$109,'Portfolio Allocation'!$A$10:$A$109,'Graph Tables'!$D240)</f>
        <v>0</v>
      </c>
      <c r="AD240" s="47"/>
      <c r="AH240" s="47"/>
      <c r="AI240" s="269">
        <f t="shared" si="322"/>
        <v>1</v>
      </c>
      <c r="AJ240" s="269">
        <f>AI240+COUNTIF(AI$2:$AI240,AI240)-1</f>
        <v>239</v>
      </c>
      <c r="AK240" s="271" t="str">
        <f t="shared" si="270"/>
        <v>Zambia</v>
      </c>
      <c r="AL240" s="71">
        <f t="shared" si="323"/>
        <v>0</v>
      </c>
      <c r="AM240" s="45">
        <f t="shared" si="271"/>
        <v>0</v>
      </c>
      <c r="AN240" s="45">
        <f t="shared" si="272"/>
        <v>0</v>
      </c>
      <c r="AO240" s="45">
        <f t="shared" si="273"/>
        <v>0</v>
      </c>
      <c r="AP240" s="45">
        <f t="shared" si="274"/>
        <v>0</v>
      </c>
      <c r="AQ240" s="45">
        <f t="shared" si="275"/>
        <v>0</v>
      </c>
      <c r="AR240" s="45">
        <f t="shared" si="276"/>
        <v>0</v>
      </c>
      <c r="AS240" s="45">
        <f t="shared" si="277"/>
        <v>0</v>
      </c>
      <c r="AT240" s="45">
        <f t="shared" si="278"/>
        <v>0</v>
      </c>
      <c r="AU240" s="45">
        <f t="shared" si="279"/>
        <v>0</v>
      </c>
      <c r="AV240" s="45">
        <f t="shared" si="280"/>
        <v>0</v>
      </c>
      <c r="AW240" s="45">
        <f t="shared" si="281"/>
        <v>0</v>
      </c>
      <c r="AX240" s="45">
        <f t="shared" si="282"/>
        <v>0</v>
      </c>
      <c r="AY240" s="45">
        <f t="shared" si="283"/>
        <v>0</v>
      </c>
      <c r="AZ240" s="45">
        <f t="shared" si="284"/>
        <v>0</v>
      </c>
      <c r="BA240" s="45">
        <f t="shared" si="285"/>
        <v>0</v>
      </c>
      <c r="BB240" s="45">
        <f t="shared" si="286"/>
        <v>0</v>
      </c>
      <c r="BC240" s="45">
        <f t="shared" si="287"/>
        <v>0</v>
      </c>
      <c r="BD240" s="45">
        <f t="shared" si="288"/>
        <v>0</v>
      </c>
      <c r="BE240" s="45">
        <f t="shared" si="289"/>
        <v>0</v>
      </c>
      <c r="BF240" s="45">
        <f t="shared" si="290"/>
        <v>0</v>
      </c>
      <c r="BG240" s="45">
        <f t="shared" si="291"/>
        <v>0</v>
      </c>
      <c r="BH240" s="45">
        <f t="shared" si="292"/>
        <v>0</v>
      </c>
      <c r="BI240" s="45">
        <f t="shared" si="293"/>
        <v>0</v>
      </c>
      <c r="BJ240" s="45">
        <f t="shared" si="294"/>
        <v>0</v>
      </c>
      <c r="BK240" s="45"/>
      <c r="CN240" s="274">
        <f t="shared" si="324"/>
        <v>0</v>
      </c>
      <c r="CO240" s="274">
        <v>239</v>
      </c>
      <c r="CP240" s="269">
        <f t="shared" si="325"/>
        <v>1</v>
      </c>
      <c r="CQ240" s="269">
        <f>CP240+COUNTIF($CP$2:CP240,CP240)-1</f>
        <v>239</v>
      </c>
      <c r="CR240" s="271" t="str">
        <f t="shared" si="295"/>
        <v>Zambia</v>
      </c>
      <c r="CS240" s="71">
        <f>SUM(CT240:DQ240)</f>
        <v>0</v>
      </c>
      <c r="CT240" s="45">
        <f t="shared" si="296"/>
        <v>0</v>
      </c>
      <c r="CU240" s="45">
        <f t="shared" si="297"/>
        <v>0</v>
      </c>
      <c r="CV240" s="45">
        <f t="shared" si="298"/>
        <v>0</v>
      </c>
      <c r="CW240" s="45">
        <f t="shared" si="299"/>
        <v>0</v>
      </c>
      <c r="CX240" s="45">
        <f t="shared" si="300"/>
        <v>0</v>
      </c>
      <c r="CY240" s="45">
        <f t="shared" si="301"/>
        <v>0</v>
      </c>
      <c r="CZ240" s="45">
        <f t="shared" si="302"/>
        <v>0</v>
      </c>
      <c r="DA240" s="45">
        <f t="shared" si="303"/>
        <v>0</v>
      </c>
      <c r="DB240" s="45">
        <f t="shared" si="304"/>
        <v>0</v>
      </c>
      <c r="DC240" s="45">
        <f t="shared" si="305"/>
        <v>0</v>
      </c>
      <c r="DD240" s="45">
        <f t="shared" si="306"/>
        <v>0</v>
      </c>
      <c r="DE240" s="45">
        <f t="shared" si="307"/>
        <v>0</v>
      </c>
      <c r="DF240" s="45">
        <f t="shared" si="308"/>
        <v>0</v>
      </c>
      <c r="DG240" s="45">
        <f t="shared" si="309"/>
        <v>0</v>
      </c>
      <c r="DH240" s="45">
        <f t="shared" si="310"/>
        <v>0</v>
      </c>
      <c r="DI240" s="45">
        <f t="shared" si="311"/>
        <v>0</v>
      </c>
      <c r="DJ240" s="45">
        <f t="shared" si="312"/>
        <v>0</v>
      </c>
      <c r="DK240" s="45">
        <f t="shared" si="313"/>
        <v>0</v>
      </c>
      <c r="DL240" s="45">
        <f t="shared" si="314"/>
        <v>0</v>
      </c>
      <c r="DM240" s="45">
        <f t="shared" si="315"/>
        <v>0</v>
      </c>
      <c r="DN240" s="45">
        <f t="shared" si="316"/>
        <v>0</v>
      </c>
      <c r="DO240" s="45">
        <f t="shared" si="317"/>
        <v>0</v>
      </c>
      <c r="DP240" s="45">
        <f t="shared" si="318"/>
        <v>0</v>
      </c>
      <c r="DQ240" s="45">
        <f t="shared" si="319"/>
        <v>0</v>
      </c>
    </row>
    <row r="241" spans="1:121">
      <c r="A241" s="269">
        <v>240</v>
      </c>
      <c r="B241" s="400">
        <f t="shared" si="320"/>
        <v>1</v>
      </c>
      <c r="C241" s="401">
        <f>B241+COUNTIF(B$2:$B241,B241)-1</f>
        <v>240</v>
      </c>
      <c r="D241" s="402" t="str">
        <f>Tables!AI241</f>
        <v>Zimbabwe</v>
      </c>
      <c r="E241" s="403">
        <f t="shared" si="321"/>
        <v>0</v>
      </c>
      <c r="F241" s="47">
        <f>SUMIFS('Portfolio Allocation'!C$10:C$109,'Portfolio Allocation'!$A$10:$A$109,'Graph Tables'!$D241)</f>
        <v>0</v>
      </c>
      <c r="G241" s="47">
        <f>SUMIFS('Portfolio Allocation'!D$10:D$109,'Portfolio Allocation'!$A$10:$A$109,'Graph Tables'!$D241)</f>
        <v>0</v>
      </c>
      <c r="H241" s="47">
        <f>SUMIFS('Portfolio Allocation'!E$10:E$109,'Portfolio Allocation'!$A$10:$A$109,'Graph Tables'!$D241)</f>
        <v>0</v>
      </c>
      <c r="I241" s="47">
        <f>SUMIFS('Portfolio Allocation'!F$10:F$109,'Portfolio Allocation'!$A$10:$A$109,'Graph Tables'!$D241)</f>
        <v>0</v>
      </c>
      <c r="J241" s="47">
        <f>SUMIFS('Portfolio Allocation'!G$10:G$109,'Portfolio Allocation'!$A$10:$A$109,'Graph Tables'!$D241)</f>
        <v>0</v>
      </c>
      <c r="K241" s="47">
        <f>SUMIFS('Portfolio Allocation'!H$10:H$109,'Portfolio Allocation'!$A$10:$A$109,'Graph Tables'!$D241)</f>
        <v>0</v>
      </c>
      <c r="L241" s="47">
        <f>SUMIFS('Portfolio Allocation'!I$10:I$109,'Portfolio Allocation'!$A$10:$A$109,'Graph Tables'!$D241)</f>
        <v>0</v>
      </c>
      <c r="M241" s="47">
        <f>SUMIFS('Portfolio Allocation'!J$10:J$109,'Portfolio Allocation'!$A$10:$A$109,'Graph Tables'!$D241)</f>
        <v>0</v>
      </c>
      <c r="N241" s="47">
        <f>SUMIFS('Portfolio Allocation'!K$10:K$109,'Portfolio Allocation'!$A$10:$A$109,'Graph Tables'!$D241)</f>
        <v>0</v>
      </c>
      <c r="O241" s="47">
        <f>SUMIFS('Portfolio Allocation'!L$10:L$109,'Portfolio Allocation'!$A$10:$A$109,'Graph Tables'!$D241)</f>
        <v>0</v>
      </c>
      <c r="P241" s="47">
        <f>SUMIFS('Portfolio Allocation'!M$10:M$109,'Portfolio Allocation'!$A$10:$A$109,'Graph Tables'!$D241)</f>
        <v>0</v>
      </c>
      <c r="Q241" s="47">
        <f>SUMIFS('Portfolio Allocation'!N$10:N$109,'Portfolio Allocation'!$A$10:$A$109,'Graph Tables'!$D241)</f>
        <v>0</v>
      </c>
      <c r="R241" s="47">
        <f>SUMIFS('Portfolio Allocation'!O$10:O$109,'Portfolio Allocation'!$A$10:$A$109,'Graph Tables'!$D241)</f>
        <v>0</v>
      </c>
      <c r="S241" s="47">
        <f>SUMIFS('Portfolio Allocation'!P$10:P$109,'Portfolio Allocation'!$A$10:$A$109,'Graph Tables'!$D241)</f>
        <v>0</v>
      </c>
      <c r="T241" s="47">
        <f>SUMIFS('Portfolio Allocation'!Q$10:Q$109,'Portfolio Allocation'!$A$10:$A$109,'Graph Tables'!$D241)</f>
        <v>0</v>
      </c>
      <c r="U241" s="47">
        <f>SUMIFS('Portfolio Allocation'!R$10:R$109,'Portfolio Allocation'!$A$10:$A$109,'Graph Tables'!$D241)</f>
        <v>0</v>
      </c>
      <c r="V241" s="47">
        <f>SUMIFS('Portfolio Allocation'!S$10:S$109,'Portfolio Allocation'!$A$10:$A$109,'Graph Tables'!$D241)</f>
        <v>0</v>
      </c>
      <c r="W241" s="47">
        <f>SUMIFS('Portfolio Allocation'!T$10:T$109,'Portfolio Allocation'!$A$10:$A$109,'Graph Tables'!$D241)</f>
        <v>0</v>
      </c>
      <c r="X241" s="47">
        <f>SUMIFS('Portfolio Allocation'!U$10:U$109,'Portfolio Allocation'!$A$10:$A$109,'Graph Tables'!$D241)</f>
        <v>0</v>
      </c>
      <c r="Y241" s="47">
        <f>SUMIFS('Portfolio Allocation'!V$10:V$109,'Portfolio Allocation'!$A$10:$A$109,'Graph Tables'!$D241)</f>
        <v>0</v>
      </c>
      <c r="Z241" s="47">
        <f>SUMIFS('Portfolio Allocation'!W$10:W$109,'Portfolio Allocation'!$A$10:$A$109,'Graph Tables'!$D241)</f>
        <v>0</v>
      </c>
      <c r="AA241" s="47">
        <f>SUMIFS('Portfolio Allocation'!X$10:X$109,'Portfolio Allocation'!$A$10:$A$109,'Graph Tables'!$D241)</f>
        <v>0</v>
      </c>
      <c r="AB241" s="47">
        <f>SUMIFS('Portfolio Allocation'!Y$10:Y$109,'Portfolio Allocation'!$A$10:$A$109,'Graph Tables'!$D241)</f>
        <v>0</v>
      </c>
      <c r="AC241" s="47">
        <f>SUMIFS('Portfolio Allocation'!Z$10:Z$109,'Portfolio Allocation'!$A$10:$A$109,'Graph Tables'!$D241)</f>
        <v>0</v>
      </c>
      <c r="AD241" s="47"/>
      <c r="AH241" s="47"/>
      <c r="AI241" s="269">
        <f t="shared" si="322"/>
        <v>1</v>
      </c>
      <c r="AJ241" s="269">
        <f>AI241+COUNTIF(AI$2:$AI241,AI241)-1</f>
        <v>240</v>
      </c>
      <c r="AK241" s="271" t="str">
        <f t="shared" si="270"/>
        <v>Zimbabwe</v>
      </c>
      <c r="AL241" s="71">
        <f t="shared" si="323"/>
        <v>0</v>
      </c>
      <c r="AM241" s="45">
        <f t="shared" si="271"/>
        <v>0</v>
      </c>
      <c r="AN241" s="45">
        <f t="shared" si="272"/>
        <v>0</v>
      </c>
      <c r="AO241" s="45">
        <f t="shared" si="273"/>
        <v>0</v>
      </c>
      <c r="AP241" s="45">
        <f t="shared" si="274"/>
        <v>0</v>
      </c>
      <c r="AQ241" s="45">
        <f t="shared" si="275"/>
        <v>0</v>
      </c>
      <c r="AR241" s="45">
        <f t="shared" si="276"/>
        <v>0</v>
      </c>
      <c r="AS241" s="45">
        <f t="shared" si="277"/>
        <v>0</v>
      </c>
      <c r="AT241" s="45">
        <f t="shared" si="278"/>
        <v>0</v>
      </c>
      <c r="AU241" s="45">
        <f t="shared" si="279"/>
        <v>0</v>
      </c>
      <c r="AV241" s="45">
        <f t="shared" si="280"/>
        <v>0</v>
      </c>
      <c r="AW241" s="45">
        <f t="shared" si="281"/>
        <v>0</v>
      </c>
      <c r="AX241" s="45">
        <f t="shared" si="282"/>
        <v>0</v>
      </c>
      <c r="AY241" s="45">
        <f t="shared" si="283"/>
        <v>0</v>
      </c>
      <c r="AZ241" s="45">
        <f t="shared" si="284"/>
        <v>0</v>
      </c>
      <c r="BA241" s="45">
        <f t="shared" si="285"/>
        <v>0</v>
      </c>
      <c r="BB241" s="45">
        <f t="shared" si="286"/>
        <v>0</v>
      </c>
      <c r="BC241" s="45">
        <f t="shared" si="287"/>
        <v>0</v>
      </c>
      <c r="BD241" s="45">
        <f t="shared" si="288"/>
        <v>0</v>
      </c>
      <c r="BE241" s="45">
        <f t="shared" si="289"/>
        <v>0</v>
      </c>
      <c r="BF241" s="45">
        <f t="shared" si="290"/>
        <v>0</v>
      </c>
      <c r="BG241" s="45">
        <f t="shared" si="291"/>
        <v>0</v>
      </c>
      <c r="BH241" s="45">
        <f t="shared" si="292"/>
        <v>0</v>
      </c>
      <c r="BI241" s="45">
        <f t="shared" si="293"/>
        <v>0</v>
      </c>
      <c r="BJ241" s="45">
        <f t="shared" si="294"/>
        <v>0</v>
      </c>
      <c r="BK241" s="45"/>
      <c r="CN241" s="274">
        <f t="shared" si="324"/>
        <v>0</v>
      </c>
      <c r="CO241" s="274">
        <v>240</v>
      </c>
      <c r="CP241" s="269">
        <f t="shared" si="325"/>
        <v>1</v>
      </c>
      <c r="CQ241" s="269">
        <f>CP241+COUNTIF($CP$2:CP241,CP241)-1</f>
        <v>240</v>
      </c>
      <c r="CR241" s="271" t="str">
        <f t="shared" si="295"/>
        <v>Zimbabwe</v>
      </c>
      <c r="CS241" s="71">
        <f>SUM(CT241:DQ241)</f>
        <v>0</v>
      </c>
      <c r="CT241" s="45">
        <f t="shared" si="296"/>
        <v>0</v>
      </c>
      <c r="CU241" s="45">
        <f t="shared" si="297"/>
        <v>0</v>
      </c>
      <c r="CV241" s="45">
        <f t="shared" si="298"/>
        <v>0</v>
      </c>
      <c r="CW241" s="45">
        <f t="shared" si="299"/>
        <v>0</v>
      </c>
      <c r="CX241" s="45">
        <f t="shared" si="300"/>
        <v>0</v>
      </c>
      <c r="CY241" s="45">
        <f t="shared" si="301"/>
        <v>0</v>
      </c>
      <c r="CZ241" s="45">
        <f t="shared" si="302"/>
        <v>0</v>
      </c>
      <c r="DA241" s="45">
        <f t="shared" si="303"/>
        <v>0</v>
      </c>
      <c r="DB241" s="45">
        <f t="shared" si="304"/>
        <v>0</v>
      </c>
      <c r="DC241" s="45">
        <f t="shared" si="305"/>
        <v>0</v>
      </c>
      <c r="DD241" s="45">
        <f t="shared" si="306"/>
        <v>0</v>
      </c>
      <c r="DE241" s="45">
        <f t="shared" si="307"/>
        <v>0</v>
      </c>
      <c r="DF241" s="45">
        <f t="shared" si="308"/>
        <v>0</v>
      </c>
      <c r="DG241" s="45">
        <f t="shared" si="309"/>
        <v>0</v>
      </c>
      <c r="DH241" s="45">
        <f t="shared" si="310"/>
        <v>0</v>
      </c>
      <c r="DI241" s="45">
        <f t="shared" si="311"/>
        <v>0</v>
      </c>
      <c r="DJ241" s="45">
        <f t="shared" si="312"/>
        <v>0</v>
      </c>
      <c r="DK241" s="45">
        <f t="shared" si="313"/>
        <v>0</v>
      </c>
      <c r="DL241" s="45">
        <f t="shared" si="314"/>
        <v>0</v>
      </c>
      <c r="DM241" s="45">
        <f t="shared" si="315"/>
        <v>0</v>
      </c>
      <c r="DN241" s="45">
        <f t="shared" si="316"/>
        <v>0</v>
      </c>
      <c r="DO241" s="45">
        <f t="shared" si="317"/>
        <v>0</v>
      </c>
      <c r="DP241" s="45">
        <f t="shared" si="318"/>
        <v>0</v>
      </c>
      <c r="DQ241" s="45">
        <f t="shared" si="319"/>
        <v>0</v>
      </c>
    </row>
    <row r="242" spans="1:121">
      <c r="AM242" s="45"/>
      <c r="AN242" s="45"/>
      <c r="AO242" s="45"/>
      <c r="AP242" s="45">
        <f t="shared" ref="AP242:BJ242" si="327">SUM(AP2:AP241)</f>
        <v>0</v>
      </c>
      <c r="AQ242" s="45">
        <f t="shared" si="327"/>
        <v>0</v>
      </c>
      <c r="AR242" s="45">
        <f t="shared" si="327"/>
        <v>0</v>
      </c>
      <c r="AS242" s="45">
        <f t="shared" si="327"/>
        <v>0</v>
      </c>
      <c r="AT242" s="45">
        <f t="shared" si="327"/>
        <v>0</v>
      </c>
      <c r="AU242" s="45">
        <f t="shared" si="327"/>
        <v>0</v>
      </c>
      <c r="AV242" s="45">
        <f t="shared" si="327"/>
        <v>0</v>
      </c>
      <c r="AW242" s="45">
        <f t="shared" si="327"/>
        <v>0</v>
      </c>
      <c r="AX242" s="45">
        <f t="shared" si="327"/>
        <v>0</v>
      </c>
      <c r="AY242" s="45">
        <f t="shared" si="327"/>
        <v>0</v>
      </c>
      <c r="AZ242" s="45">
        <f t="shared" si="327"/>
        <v>0</v>
      </c>
      <c r="BA242" s="45">
        <f t="shared" si="327"/>
        <v>0</v>
      </c>
      <c r="BB242" s="45">
        <f t="shared" si="327"/>
        <v>0</v>
      </c>
      <c r="BC242" s="45">
        <f t="shared" si="327"/>
        <v>0</v>
      </c>
      <c r="BD242" s="45">
        <f t="shared" si="327"/>
        <v>0</v>
      </c>
      <c r="BE242" s="45">
        <f t="shared" si="327"/>
        <v>0</v>
      </c>
      <c r="BF242" s="45">
        <f t="shared" si="327"/>
        <v>0</v>
      </c>
      <c r="BG242" s="45">
        <f t="shared" si="327"/>
        <v>0</v>
      </c>
      <c r="BH242" s="45">
        <f t="shared" si="327"/>
        <v>0</v>
      </c>
      <c r="BI242" s="45">
        <f t="shared" si="327"/>
        <v>0</v>
      </c>
      <c r="BJ242" s="45">
        <f t="shared" si="327"/>
        <v>0</v>
      </c>
      <c r="BK242" s="45"/>
    </row>
    <row r="243" spans="1:121">
      <c r="D243" s="67" t="s">
        <v>1116</v>
      </c>
      <c r="F243" s="45">
        <f>SUM(F2:F241)</f>
        <v>0</v>
      </c>
      <c r="G243" s="45">
        <f t="shared" ref="G243:AC243" si="328">SUM(G2:G241)</f>
        <v>0</v>
      </c>
      <c r="H243" s="45">
        <f t="shared" si="328"/>
        <v>0</v>
      </c>
      <c r="I243" s="45">
        <f t="shared" si="328"/>
        <v>0</v>
      </c>
      <c r="J243" s="45">
        <f t="shared" si="328"/>
        <v>0</v>
      </c>
      <c r="K243" s="45">
        <f t="shared" si="328"/>
        <v>0</v>
      </c>
      <c r="L243" s="45">
        <f t="shared" si="328"/>
        <v>0</v>
      </c>
      <c r="M243" s="45">
        <f t="shared" si="328"/>
        <v>0</v>
      </c>
      <c r="N243" s="45">
        <f t="shared" si="328"/>
        <v>0</v>
      </c>
      <c r="O243" s="45">
        <f t="shared" si="328"/>
        <v>0</v>
      </c>
      <c r="P243" s="45">
        <f t="shared" si="328"/>
        <v>0</v>
      </c>
      <c r="Q243" s="45">
        <f t="shared" si="328"/>
        <v>0</v>
      </c>
      <c r="R243" s="45">
        <f t="shared" si="328"/>
        <v>0</v>
      </c>
      <c r="S243" s="45">
        <f t="shared" si="328"/>
        <v>0</v>
      </c>
      <c r="T243" s="45">
        <f t="shared" si="328"/>
        <v>0</v>
      </c>
      <c r="U243" s="45">
        <f t="shared" si="328"/>
        <v>0</v>
      </c>
      <c r="V243" s="45">
        <f t="shared" si="328"/>
        <v>0</v>
      </c>
      <c r="W243" s="45">
        <f t="shared" si="328"/>
        <v>0</v>
      </c>
      <c r="X243" s="45">
        <f t="shared" si="328"/>
        <v>0</v>
      </c>
      <c r="Y243" s="45">
        <f t="shared" si="328"/>
        <v>0</v>
      </c>
      <c r="Z243" s="45">
        <f t="shared" si="328"/>
        <v>0</v>
      </c>
      <c r="AA243" s="45">
        <f t="shared" si="328"/>
        <v>0</v>
      </c>
      <c r="AB243" s="45">
        <f t="shared" si="328"/>
        <v>0</v>
      </c>
      <c r="AC243" s="45">
        <f t="shared" si="328"/>
        <v>0</v>
      </c>
      <c r="CT243" s="45">
        <f>SUM(CT2:CT241)</f>
        <v>0</v>
      </c>
      <c r="CU243" s="45">
        <f t="shared" ref="CU243:DQ243" si="329">SUM(CU2:CU241)</f>
        <v>0</v>
      </c>
      <c r="CV243" s="45">
        <f t="shared" si="329"/>
        <v>0</v>
      </c>
      <c r="CW243" s="45">
        <f t="shared" si="329"/>
        <v>0</v>
      </c>
      <c r="CX243" s="45">
        <f t="shared" si="329"/>
        <v>0</v>
      </c>
      <c r="CY243" s="45">
        <f t="shared" si="329"/>
        <v>0</v>
      </c>
      <c r="CZ243" s="45">
        <f t="shared" si="329"/>
        <v>0</v>
      </c>
      <c r="DA243" s="45">
        <f t="shared" si="329"/>
        <v>0</v>
      </c>
      <c r="DB243" s="45">
        <f t="shared" si="329"/>
        <v>0</v>
      </c>
      <c r="DC243" s="45">
        <f t="shared" si="329"/>
        <v>0</v>
      </c>
      <c r="DD243" s="45">
        <f t="shared" si="329"/>
        <v>0</v>
      </c>
      <c r="DE243" s="45">
        <f t="shared" si="329"/>
        <v>0</v>
      </c>
      <c r="DF243" s="45">
        <f t="shared" si="329"/>
        <v>0</v>
      </c>
      <c r="DG243" s="45">
        <f t="shared" si="329"/>
        <v>0</v>
      </c>
      <c r="DH243" s="45">
        <f t="shared" si="329"/>
        <v>0</v>
      </c>
      <c r="DI243" s="45">
        <f t="shared" si="329"/>
        <v>0</v>
      </c>
      <c r="DJ243" s="45">
        <f t="shared" si="329"/>
        <v>0</v>
      </c>
      <c r="DK243" s="45">
        <f t="shared" si="329"/>
        <v>0</v>
      </c>
      <c r="DL243" s="45">
        <f t="shared" si="329"/>
        <v>0</v>
      </c>
      <c r="DM243" s="45">
        <f t="shared" si="329"/>
        <v>0</v>
      </c>
      <c r="DN243" s="45">
        <f t="shared" si="329"/>
        <v>0</v>
      </c>
      <c r="DO243" s="45">
        <f t="shared" si="329"/>
        <v>0</v>
      </c>
      <c r="DP243" s="45">
        <f t="shared" si="329"/>
        <v>0</v>
      </c>
      <c r="DQ243" s="45">
        <f t="shared" si="329"/>
        <v>0</v>
      </c>
    </row>
  </sheetData>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95" r:id="rId4" name="Drop Down 35">
              <controlPr locked="0" defaultSize="0" autoLine="0" autoPict="0">
                <anchor moveWithCells="1">
                  <from>
                    <xdr:col>159</xdr:col>
                    <xdr:colOff>0</xdr:colOff>
                    <xdr:row>9</xdr:row>
                    <xdr:rowOff>0</xdr:rowOff>
                  </from>
                  <to>
                    <xdr:col>160</xdr:col>
                    <xdr:colOff>0</xdr:colOff>
                    <xdr:row>10</xdr:row>
                    <xdr:rowOff>9525</xdr:rowOff>
                  </to>
                </anchor>
              </controlPr>
            </control>
          </mc:Choice>
        </mc:AlternateContent>
        <mc:AlternateContent xmlns:mc="http://schemas.openxmlformats.org/markup-compatibility/2006">
          <mc:Choice Requires="x14">
            <control shapeId="15396" r:id="rId5" name="Drop Down 36">
              <controlPr locked="0" defaultSize="0" autoLine="0" autoPict="0">
                <anchor moveWithCells="1">
                  <from>
                    <xdr:col>159</xdr:col>
                    <xdr:colOff>0</xdr:colOff>
                    <xdr:row>17</xdr:row>
                    <xdr:rowOff>0</xdr:rowOff>
                  </from>
                  <to>
                    <xdr:col>160</xdr:col>
                    <xdr:colOff>0</xdr:colOff>
                    <xdr:row>18</xdr:row>
                    <xdr:rowOff>9525</xdr:rowOff>
                  </to>
                </anchor>
              </controlPr>
            </control>
          </mc:Choice>
        </mc:AlternateContent>
        <mc:AlternateContent xmlns:mc="http://schemas.openxmlformats.org/markup-compatibility/2006">
          <mc:Choice Requires="x14">
            <control shapeId="15397" r:id="rId6" name="Drop Down 37">
              <controlPr locked="0" defaultSize="0" autoLine="0" autoPict="0">
                <anchor moveWithCells="1">
                  <from>
                    <xdr:col>159</xdr:col>
                    <xdr:colOff>0</xdr:colOff>
                    <xdr:row>25</xdr:row>
                    <xdr:rowOff>0</xdr:rowOff>
                  </from>
                  <to>
                    <xdr:col>160</xdr:col>
                    <xdr:colOff>0</xdr:colOff>
                    <xdr:row>26</xdr:row>
                    <xdr:rowOff>0</xdr:rowOff>
                  </to>
                </anchor>
              </controlPr>
            </control>
          </mc:Choice>
        </mc:AlternateContent>
        <mc:AlternateContent xmlns:mc="http://schemas.openxmlformats.org/markup-compatibility/2006">
          <mc:Choice Requires="x14">
            <control shapeId="15888" r:id="rId7" name="Drop Down 528">
              <controlPr locked="0" defaultSize="0" print="0" autoLine="0" autoPict="0">
                <anchor>
                  <from>
                    <xdr:col>134</xdr:col>
                    <xdr:colOff>9525</xdr:colOff>
                    <xdr:row>29</xdr:row>
                    <xdr:rowOff>19050</xdr:rowOff>
                  </from>
                  <to>
                    <xdr:col>137</xdr:col>
                    <xdr:colOff>333375</xdr:colOff>
                    <xdr:row>30</xdr:row>
                    <xdr:rowOff>38100</xdr:rowOff>
                  </to>
                </anchor>
              </controlPr>
            </control>
          </mc:Choice>
        </mc:AlternateContent>
        <mc:AlternateContent xmlns:mc="http://schemas.openxmlformats.org/markup-compatibility/2006">
          <mc:Choice Requires="x14">
            <control shapeId="15889" r:id="rId8" name="Drop Down 529">
              <controlPr locked="0" defaultSize="0" print="0" autoLine="0" autoPict="0">
                <anchor>
                  <from>
                    <xdr:col>145</xdr:col>
                    <xdr:colOff>9525</xdr:colOff>
                    <xdr:row>29</xdr:row>
                    <xdr:rowOff>19050</xdr:rowOff>
                  </from>
                  <to>
                    <xdr:col>146</xdr:col>
                    <xdr:colOff>66675</xdr:colOff>
                    <xdr:row>30</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1"/>
    <pageSetUpPr fitToPage="1"/>
  </sheetPr>
  <dimension ref="A1:AV241"/>
  <sheetViews>
    <sheetView showGridLines="0" showRowColHeaders="0" showZeros="0" zoomScaleNormal="100" workbookViewId="0">
      <pane ySplit="1" topLeftCell="A2" activePane="bottomLeft" state="frozen"/>
      <selection activeCell="FP10" sqref="FP10"/>
      <selection pane="bottomLeft" activeCell="AV131" sqref="AV131:AV132"/>
    </sheetView>
  </sheetViews>
  <sheetFormatPr defaultColWidth="9.140625" defaultRowHeight="11.25"/>
  <cols>
    <col min="1" max="1" width="31.7109375" style="28" customWidth="1"/>
    <col min="2" max="2" width="1.5703125" style="28" customWidth="1"/>
    <col min="3" max="3" width="14.28515625" style="28" bestFit="1" customWidth="1"/>
    <col min="4" max="4" width="1.42578125" style="28" customWidth="1"/>
    <col min="5" max="5" width="3.85546875" style="28" bestFit="1" customWidth="1"/>
    <col min="6" max="6" width="11.42578125" style="28" bestFit="1" customWidth="1"/>
    <col min="7" max="7" width="2.7109375" style="28" customWidth="1"/>
    <col min="8" max="8" width="26.85546875" style="28" bestFit="1" customWidth="1"/>
    <col min="9" max="9" width="4.5703125" style="28" bestFit="1" customWidth="1"/>
    <col min="10" max="10" width="2.7109375" style="28" customWidth="1"/>
    <col min="11" max="11" width="4.140625" style="28" customWidth="1"/>
    <col min="12" max="12" width="36.42578125" style="28" customWidth="1"/>
    <col min="13" max="13" width="2.7109375" style="28" customWidth="1"/>
    <col min="14" max="14" width="4" style="28" customWidth="1"/>
    <col min="15" max="15" width="15.7109375" style="28" customWidth="1"/>
    <col min="16" max="17" width="16.5703125" style="28" customWidth="1"/>
    <col min="18" max="18" width="2" style="28" customWidth="1"/>
    <col min="19" max="19" width="33.42578125" style="28" customWidth="1"/>
    <col min="20" max="20" width="13.42578125" style="28" customWidth="1"/>
    <col min="21" max="21" width="2.7109375" style="28" customWidth="1"/>
    <col min="22" max="22" width="5.7109375" style="35" customWidth="1"/>
    <col min="23" max="23" width="13.28515625" style="28" customWidth="1"/>
    <col min="24" max="24" width="2.28515625" style="28" customWidth="1"/>
    <col min="25" max="25" width="14.85546875" style="28" customWidth="1"/>
    <col min="26" max="26" width="3.28515625" style="28" customWidth="1"/>
    <col min="27" max="27" width="7.7109375" style="28" customWidth="1"/>
    <col min="28" max="28" width="13.28515625" style="28" customWidth="1"/>
    <col min="29" max="29" width="2.28515625" style="28" customWidth="1"/>
    <col min="30" max="30" width="3.28515625" style="28" customWidth="1"/>
    <col min="31" max="31" width="13.28515625" style="28" bestFit="1" customWidth="1"/>
    <col min="32" max="32" width="9.140625" style="28"/>
    <col min="33" max="33" width="3.42578125" style="28" customWidth="1"/>
    <col min="34" max="34" width="3.5703125" style="28" bestFit="1" customWidth="1"/>
    <col min="35" max="35" width="34.42578125" style="28" bestFit="1" customWidth="1"/>
    <col min="36" max="36" width="14.5703125" style="28" bestFit="1" customWidth="1"/>
    <col min="37" max="37" width="13.28515625" style="28" customWidth="1"/>
    <col min="38" max="39" width="5.7109375" style="28" bestFit="1" customWidth="1"/>
    <col min="40" max="40" width="4.42578125" style="28" customWidth="1"/>
    <col min="41" max="41" width="9.140625" style="28"/>
    <col min="42" max="42" width="7.140625" style="28" bestFit="1" customWidth="1"/>
    <col min="43" max="43" width="9.140625" style="372"/>
    <col min="44" max="44" width="9.140625" style="28"/>
    <col min="45" max="45" width="4" style="28" customWidth="1"/>
    <col min="46" max="16384" width="9.140625" style="28"/>
  </cols>
  <sheetData>
    <row r="1" spans="1:48" ht="18.75" customHeight="1">
      <c r="A1" s="5" t="s">
        <v>1117</v>
      </c>
      <c r="C1" s="37" t="s">
        <v>1118</v>
      </c>
      <c r="E1" s="5" t="s">
        <v>1119</v>
      </c>
      <c r="F1" s="38"/>
      <c r="H1" s="3"/>
      <c r="I1" s="3" t="s">
        <v>1120</v>
      </c>
      <c r="J1" s="296"/>
      <c r="K1" s="5" t="s">
        <v>1121</v>
      </c>
      <c r="L1" s="38"/>
      <c r="N1" s="2" t="s">
        <v>1122</v>
      </c>
      <c r="O1" s="3" t="s">
        <v>1123</v>
      </c>
      <c r="P1" s="4" t="s">
        <v>952</v>
      </c>
      <c r="Q1" s="4" t="s">
        <v>952</v>
      </c>
      <c r="S1" s="2" t="s">
        <v>1124</v>
      </c>
      <c r="T1" s="5" t="s">
        <v>1125</v>
      </c>
      <c r="U1" s="6"/>
      <c r="V1" s="6"/>
      <c r="W1" s="7"/>
      <c r="X1" s="8"/>
      <c r="Y1" s="2" t="s">
        <v>1126</v>
      </c>
      <c r="Z1" s="3"/>
      <c r="AA1" s="3"/>
      <c r="AB1" s="4"/>
      <c r="AC1" s="8"/>
      <c r="AE1" s="39" t="s">
        <v>1127</v>
      </c>
      <c r="AF1" s="38"/>
      <c r="AH1" s="44" t="s">
        <v>1128</v>
      </c>
      <c r="AI1" s="44" t="s">
        <v>1129</v>
      </c>
      <c r="AJ1" s="44" t="s">
        <v>1130</v>
      </c>
      <c r="AK1" s="44" t="s">
        <v>1131</v>
      </c>
      <c r="AL1" s="44" t="s">
        <v>1132</v>
      </c>
      <c r="AM1" s="44" t="s">
        <v>1133</v>
      </c>
      <c r="AO1" s="2" t="s">
        <v>1134</v>
      </c>
      <c r="AP1" s="3" t="s">
        <v>1135</v>
      </c>
      <c r="AQ1" s="371" t="s">
        <v>1136</v>
      </c>
      <c r="AR1" s="4" t="s">
        <v>1137</v>
      </c>
      <c r="AT1" s="37" t="s">
        <v>1138</v>
      </c>
      <c r="AV1" s="37" t="s">
        <v>1139</v>
      </c>
    </row>
    <row r="2" spans="1:48">
      <c r="A2" s="9" t="s">
        <v>1140</v>
      </c>
      <c r="C2" s="9" t="s">
        <v>1141</v>
      </c>
      <c r="E2" s="10">
        <v>0</v>
      </c>
      <c r="F2" s="11" t="s">
        <v>111</v>
      </c>
      <c r="H2" s="151" t="s">
        <v>1142</v>
      </c>
      <c r="I2" s="152" t="s">
        <v>1143</v>
      </c>
      <c r="K2" s="149" t="s">
        <v>172</v>
      </c>
      <c r="L2" s="150" t="str">
        <f>CONCATENATE("Version ",$K$2," / ","Currency: ",$L$3)</f>
        <v>Version 3.1 / Currency: Not specified</v>
      </c>
      <c r="N2" s="12">
        <v>101</v>
      </c>
      <c r="O2" s="13" t="s">
        <v>1144</v>
      </c>
      <c r="P2" s="13" t="s">
        <v>1145</v>
      </c>
      <c r="Q2" s="14" t="s">
        <v>1146</v>
      </c>
      <c r="S2" s="12" t="s">
        <v>1147</v>
      </c>
      <c r="T2" s="29" t="s">
        <v>1148</v>
      </c>
      <c r="U2" s="13"/>
      <c r="V2" s="40">
        <f>IF(T2&lt;&gt;"",VLOOKUP(T2,SCPa,2,FALSE),0)</f>
        <v>3</v>
      </c>
      <c r="W2" s="32" t="str">
        <f>VLOOKUP(V2,SCP,2,FALSE)</f>
        <v>Value Added</v>
      </c>
      <c r="X2" s="30"/>
      <c r="Y2" s="31">
        <f>'Key Vehicle Terms'!D18</f>
        <v>0</v>
      </c>
      <c r="Z2" s="13"/>
      <c r="AA2" s="40" t="e">
        <f>IF(Y2&lt;&gt;"",VLOOKUP(Y2,SCPa,2,FALSE),0)</f>
        <v>#N/A</v>
      </c>
      <c r="AB2" s="32" t="e">
        <f>VLOOKUP(AA2,SCP,2,FALSE)</f>
        <v>#N/A</v>
      </c>
      <c r="AC2" s="14"/>
      <c r="AE2" s="10" t="s">
        <v>111</v>
      </c>
      <c r="AF2" s="15">
        <v>0</v>
      </c>
      <c r="AH2" s="51">
        <v>999</v>
      </c>
      <c r="AI2" s="52" t="s">
        <v>57</v>
      </c>
      <c r="AJ2" s="52" t="s">
        <v>57</v>
      </c>
      <c r="AK2" s="52" t="s">
        <v>57</v>
      </c>
      <c r="AL2" s="52" t="s">
        <v>1149</v>
      </c>
      <c r="AM2" s="53" t="s">
        <v>1150</v>
      </c>
      <c r="AO2" s="51" t="s">
        <v>1151</v>
      </c>
      <c r="AP2" s="13">
        <v>2</v>
      </c>
      <c r="AQ2" s="61" t="s">
        <v>1152</v>
      </c>
      <c r="AR2" s="57" t="s">
        <v>1151</v>
      </c>
      <c r="AT2" s="229" t="s">
        <v>1153</v>
      </c>
      <c r="AV2" s="229">
        <v>2025</v>
      </c>
    </row>
    <row r="3" spans="1:48">
      <c r="A3" s="9" t="s">
        <v>1154</v>
      </c>
      <c r="C3" s="16" t="s">
        <v>1155</v>
      </c>
      <c r="E3" s="10">
        <v>1</v>
      </c>
      <c r="F3" s="11" t="s">
        <v>1156</v>
      </c>
      <c r="H3" s="10" t="s">
        <v>1157</v>
      </c>
      <c r="I3" s="147" t="s">
        <v>1158</v>
      </c>
      <c r="L3" s="28" t="str">
        <f>IFERROR(VLOOKUP('Key Vehicle Terms'!D23,Currency,2,FALSE),"Not specified")</f>
        <v>Not specified</v>
      </c>
      <c r="N3" s="12">
        <v>102</v>
      </c>
      <c r="O3" s="13" t="s">
        <v>1159</v>
      </c>
      <c r="P3" s="13" t="s">
        <v>1145</v>
      </c>
      <c r="Q3" s="14" t="s">
        <v>1146</v>
      </c>
      <c r="S3" s="12" t="s">
        <v>1160</v>
      </c>
      <c r="T3" s="33" t="s">
        <v>111</v>
      </c>
      <c r="U3" s="13"/>
      <c r="V3" s="40">
        <f>IF(T3&lt;&gt;"",VLOOKUP(T3,SCPb,2,FALSE),0)</f>
        <v>0</v>
      </c>
      <c r="W3" s="32" t="str">
        <f>VLOOKUP(V3,SCP,2,FALSE)</f>
        <v>Not yet defined</v>
      </c>
      <c r="X3" s="30"/>
      <c r="Y3" s="31">
        <f>'Key Vehicle Terms'!D19</f>
        <v>0</v>
      </c>
      <c r="Z3" s="13"/>
      <c r="AA3" s="40" t="e">
        <f>IF(Y3&lt;&gt;"",VLOOKUP(Y3,SCPb,2,FALSE),0)</f>
        <v>#N/A</v>
      </c>
      <c r="AB3" s="32" t="e">
        <f>VLOOKUP(AA3,SCP,2,FALSE)</f>
        <v>#N/A</v>
      </c>
      <c r="AC3" s="14"/>
      <c r="AE3" s="10" t="s">
        <v>1161</v>
      </c>
      <c r="AF3" s="15">
        <v>1</v>
      </c>
      <c r="AH3" s="12">
        <v>4</v>
      </c>
      <c r="AI3" s="13" t="s">
        <v>1162</v>
      </c>
      <c r="AJ3" s="13" t="s">
        <v>1163</v>
      </c>
      <c r="AK3" s="13" t="s">
        <v>1163</v>
      </c>
      <c r="AL3" s="13" t="s">
        <v>1164</v>
      </c>
      <c r="AM3" s="14" t="s">
        <v>1165</v>
      </c>
      <c r="AO3" s="12" t="s">
        <v>1166</v>
      </c>
      <c r="AP3" s="13">
        <v>3</v>
      </c>
      <c r="AQ3" s="58" t="s">
        <v>1167</v>
      </c>
      <c r="AR3" s="55" t="s">
        <v>1166</v>
      </c>
      <c r="AT3" s="230" t="s">
        <v>1168</v>
      </c>
      <c r="AV3" s="230">
        <v>2024</v>
      </c>
    </row>
    <row r="4" spans="1:48">
      <c r="A4" s="9" t="s">
        <v>1169</v>
      </c>
      <c r="E4" s="10">
        <v>2</v>
      </c>
      <c r="F4" s="11" t="s">
        <v>1170</v>
      </c>
      <c r="H4" s="10" t="s">
        <v>1171</v>
      </c>
      <c r="I4" s="147" t="s">
        <v>1172</v>
      </c>
      <c r="L4" s="28" t="str">
        <f>CONCATENATE("Currency: ",L3)</f>
        <v>Currency: Not specified</v>
      </c>
      <c r="N4" s="12">
        <v>103</v>
      </c>
      <c r="O4" s="13" t="s">
        <v>1173</v>
      </c>
      <c r="P4" s="13" t="s">
        <v>1145</v>
      </c>
      <c r="Q4" s="14" t="s">
        <v>1146</v>
      </c>
      <c r="S4" s="12" t="s">
        <v>1174</v>
      </c>
      <c r="T4" s="33" t="s">
        <v>111</v>
      </c>
      <c r="U4" s="13"/>
      <c r="V4" s="40">
        <f>IF(T4&lt;&gt;"",VLOOKUP(T4,SCPd,2,FALSE),0)</f>
        <v>0</v>
      </c>
      <c r="W4" s="32" t="str">
        <f>VLOOKUP(V4,SCP,2,FALSE)</f>
        <v>Not yet defined</v>
      </c>
      <c r="X4" s="30"/>
      <c r="Y4" s="31">
        <f>'Key Vehicle Terms'!D21</f>
        <v>0</v>
      </c>
      <c r="Z4" s="13"/>
      <c r="AA4" s="40" t="e">
        <f>IF(Y4&lt;&gt;"",VLOOKUP(Y4,SCPd,2,FALSE),0)</f>
        <v>#N/A</v>
      </c>
      <c r="AB4" s="32" t="e">
        <f>VLOOKUP(AA4,SCP,2,FALSE)</f>
        <v>#N/A</v>
      </c>
      <c r="AC4" s="14"/>
      <c r="AE4" s="10" t="s">
        <v>1148</v>
      </c>
      <c r="AF4" s="15">
        <v>3</v>
      </c>
      <c r="AH4" s="12">
        <v>61</v>
      </c>
      <c r="AI4" s="13" t="s">
        <v>1175</v>
      </c>
      <c r="AJ4" s="13" t="s">
        <v>1176</v>
      </c>
      <c r="AK4" s="13" t="s">
        <v>1177</v>
      </c>
      <c r="AL4" s="13" t="s">
        <v>1178</v>
      </c>
      <c r="AM4" s="14" t="s">
        <v>1179</v>
      </c>
      <c r="AO4" s="12" t="s">
        <v>1180</v>
      </c>
      <c r="AP4" s="13">
        <v>4</v>
      </c>
      <c r="AQ4" s="58" t="s">
        <v>1181</v>
      </c>
      <c r="AR4" s="55" t="s">
        <v>1180</v>
      </c>
      <c r="AT4" s="230" t="s">
        <v>1182</v>
      </c>
      <c r="AV4" s="230">
        <v>2023</v>
      </c>
    </row>
    <row r="5" spans="1:48">
      <c r="A5" s="9" t="s">
        <v>1183</v>
      </c>
      <c r="C5" s="41" t="s">
        <v>1184</v>
      </c>
      <c r="E5" s="10">
        <v>3</v>
      </c>
      <c r="F5" s="11" t="s">
        <v>1185</v>
      </c>
      <c r="H5" s="10" t="s">
        <v>1186</v>
      </c>
      <c r="I5" s="147" t="s">
        <v>1187</v>
      </c>
      <c r="N5" s="12">
        <v>104</v>
      </c>
      <c r="O5" s="13" t="s">
        <v>1188</v>
      </c>
      <c r="P5" s="13" t="s">
        <v>1145</v>
      </c>
      <c r="Q5" s="14" t="s">
        <v>1146</v>
      </c>
      <c r="S5" s="12"/>
      <c r="T5" s="13"/>
      <c r="U5" s="13"/>
      <c r="V5" s="20"/>
      <c r="W5" s="13"/>
      <c r="X5" s="13"/>
      <c r="Y5" s="13"/>
      <c r="Z5" s="13"/>
      <c r="AA5" s="20"/>
      <c r="AB5" s="13"/>
      <c r="AC5" s="14"/>
      <c r="AE5" s="17" t="s">
        <v>1189</v>
      </c>
      <c r="AF5" s="18">
        <v>4</v>
      </c>
      <c r="AH5" s="12">
        <v>10</v>
      </c>
      <c r="AI5" s="13" t="s">
        <v>1190</v>
      </c>
      <c r="AJ5" s="13" t="s">
        <v>1191</v>
      </c>
      <c r="AK5" s="13" t="s">
        <v>1192</v>
      </c>
      <c r="AL5" s="13" t="s">
        <v>1193</v>
      </c>
      <c r="AM5" s="14" t="s">
        <v>1194</v>
      </c>
      <c r="AO5" s="12" t="s">
        <v>1195</v>
      </c>
      <c r="AP5" s="13">
        <v>5</v>
      </c>
      <c r="AQ5" s="58" t="s">
        <v>1196</v>
      </c>
      <c r="AR5" s="55" t="s">
        <v>1195</v>
      </c>
      <c r="AT5" s="230" t="s">
        <v>1197</v>
      </c>
      <c r="AV5" s="230">
        <v>2022</v>
      </c>
    </row>
    <row r="6" spans="1:48">
      <c r="A6" s="9" t="s">
        <v>1198</v>
      </c>
      <c r="C6" s="21" t="s">
        <v>1199</v>
      </c>
      <c r="E6" s="17">
        <v>4</v>
      </c>
      <c r="F6" s="19" t="s">
        <v>1200</v>
      </c>
      <c r="H6" s="10" t="s">
        <v>1201</v>
      </c>
      <c r="I6" s="147" t="s">
        <v>1202</v>
      </c>
      <c r="N6" s="12">
        <v>105</v>
      </c>
      <c r="O6" s="13" t="s">
        <v>1203</v>
      </c>
      <c r="P6" s="13" t="s">
        <v>1145</v>
      </c>
      <c r="Q6" s="14" t="s">
        <v>1146</v>
      </c>
      <c r="S6" s="12"/>
      <c r="T6" s="13" t="s">
        <v>1204</v>
      </c>
      <c r="U6" s="13"/>
      <c r="V6" s="40">
        <f>MAX(V2:V4)</f>
        <v>3</v>
      </c>
      <c r="W6" s="32" t="str">
        <f>VLOOKUP(V6,SCP,2,FALSE)</f>
        <v>Value Added</v>
      </c>
      <c r="X6" s="34"/>
      <c r="Y6" s="13" t="s">
        <v>1204</v>
      </c>
      <c r="Z6" s="13"/>
      <c r="AA6" s="40" t="e">
        <f>MAX(AA2:AA4)</f>
        <v>#N/A</v>
      </c>
      <c r="AB6" s="32" t="e">
        <f>VLOOKUP(AA6,SCP,2,FALSE)</f>
        <v>#N/A</v>
      </c>
      <c r="AC6" s="14"/>
      <c r="AH6" s="12">
        <v>5</v>
      </c>
      <c r="AI6" s="13" t="s">
        <v>1205</v>
      </c>
      <c r="AJ6" s="13" t="s">
        <v>1163</v>
      </c>
      <c r="AK6" s="13" t="s">
        <v>1163</v>
      </c>
      <c r="AL6" s="13" t="s">
        <v>1206</v>
      </c>
      <c r="AM6" s="14" t="s">
        <v>1207</v>
      </c>
      <c r="AO6" s="12" t="s">
        <v>1208</v>
      </c>
      <c r="AP6" s="13">
        <v>6</v>
      </c>
      <c r="AQ6" s="58">
        <v>200513</v>
      </c>
      <c r="AR6" s="55" t="str">
        <f>AO6</f>
        <v>FY 2005</v>
      </c>
      <c r="AT6" s="230" t="s">
        <v>1209</v>
      </c>
      <c r="AV6" s="230">
        <v>2021</v>
      </c>
    </row>
    <row r="7" spans="1:48">
      <c r="A7" s="9" t="s">
        <v>1210</v>
      </c>
      <c r="C7" s="9" t="s">
        <v>1211</v>
      </c>
      <c r="H7" s="10" t="s">
        <v>1212</v>
      </c>
      <c r="I7" s="147" t="s">
        <v>1213</v>
      </c>
      <c r="N7" s="12">
        <v>106</v>
      </c>
      <c r="O7" s="13" t="s">
        <v>1214</v>
      </c>
      <c r="P7" s="13" t="s">
        <v>1145</v>
      </c>
      <c r="Q7" s="14" t="s">
        <v>1146</v>
      </c>
      <c r="S7" s="12"/>
      <c r="T7" s="13"/>
      <c r="U7" s="13"/>
      <c r="V7" s="20"/>
      <c r="W7" s="13"/>
      <c r="X7" s="13"/>
      <c r="Y7" s="13"/>
      <c r="Z7" s="13"/>
      <c r="AA7" s="20"/>
      <c r="AB7" s="13"/>
      <c r="AC7" s="14"/>
      <c r="AE7" s="39" t="s">
        <v>1215</v>
      </c>
      <c r="AF7" s="38"/>
      <c r="AH7" s="12">
        <v>2</v>
      </c>
      <c r="AI7" s="13" t="s">
        <v>1216</v>
      </c>
      <c r="AJ7" s="13" t="s">
        <v>1217</v>
      </c>
      <c r="AK7" s="13" t="s">
        <v>1177</v>
      </c>
      <c r="AL7" s="13" t="s">
        <v>1218</v>
      </c>
      <c r="AM7" s="14" t="s">
        <v>1219</v>
      </c>
      <c r="AO7" s="12" t="s">
        <v>1220</v>
      </c>
      <c r="AP7" s="13">
        <v>7</v>
      </c>
      <c r="AQ7" s="58">
        <v>200514</v>
      </c>
      <c r="AR7" s="55" t="str">
        <f>AO7</f>
        <v>YTD 2005</v>
      </c>
      <c r="AT7" s="231" t="s">
        <v>1221</v>
      </c>
      <c r="AV7" s="230">
        <v>2020</v>
      </c>
    </row>
    <row r="8" spans="1:48">
      <c r="A8" s="9" t="s">
        <v>1222</v>
      </c>
      <c r="C8" s="16" t="s">
        <v>1223</v>
      </c>
      <c r="H8" s="10" t="s">
        <v>1224</v>
      </c>
      <c r="I8" s="147" t="s">
        <v>1225</v>
      </c>
      <c r="N8" s="12">
        <v>107</v>
      </c>
      <c r="O8" s="13" t="s">
        <v>1226</v>
      </c>
      <c r="P8" s="13" t="s">
        <v>1145</v>
      </c>
      <c r="Q8" s="14" t="s">
        <v>1146</v>
      </c>
      <c r="S8" s="12" t="s">
        <v>1227</v>
      </c>
      <c r="T8" s="33" t="s">
        <v>111</v>
      </c>
      <c r="U8" s="13"/>
      <c r="V8" s="40">
        <f>IF(T8&lt;&gt;"",VLOOKUP(T8,SCPc,2,FALSE),0)</f>
        <v>0</v>
      </c>
      <c r="W8" s="32" t="str">
        <f>VLOOKUP(V8,SCP,2,FALSE)</f>
        <v>Not yet defined</v>
      </c>
      <c r="X8" s="30"/>
      <c r="Y8" s="31">
        <f>'Key Vehicle Terms'!D20</f>
        <v>0</v>
      </c>
      <c r="Z8" s="13"/>
      <c r="AA8" s="40" t="e">
        <f>IF(Y8&lt;&gt;"",VLOOKUP(Y8,SCPc,2,FALSE),0)</f>
        <v>#N/A</v>
      </c>
      <c r="AB8" s="32" t="e">
        <f>VLOOKUP(AA8,SCP,2,FALSE)</f>
        <v>#N/A</v>
      </c>
      <c r="AC8" s="14"/>
      <c r="AE8" s="10" t="s">
        <v>111</v>
      </c>
      <c r="AF8" s="15">
        <v>0</v>
      </c>
      <c r="AH8" s="12">
        <v>3</v>
      </c>
      <c r="AI8" s="13" t="s">
        <v>1228</v>
      </c>
      <c r="AJ8" s="13" t="s">
        <v>1229</v>
      </c>
      <c r="AK8" s="13" t="s">
        <v>1229</v>
      </c>
      <c r="AL8" s="13" t="s">
        <v>1230</v>
      </c>
      <c r="AM8" s="14" t="s">
        <v>1231</v>
      </c>
      <c r="AO8" s="12" t="s">
        <v>1232</v>
      </c>
      <c r="AP8" s="13">
        <v>8</v>
      </c>
      <c r="AQ8" s="58" t="s">
        <v>1233</v>
      </c>
      <c r="AR8" s="55" t="s">
        <v>1232</v>
      </c>
      <c r="AV8" s="230">
        <f t="shared" ref="AV8:AV22" si="0">AV7-1</f>
        <v>2019</v>
      </c>
    </row>
    <row r="9" spans="1:48">
      <c r="A9" s="9" t="s">
        <v>1234</v>
      </c>
      <c r="H9" s="10" t="s">
        <v>1235</v>
      </c>
      <c r="I9" s="147" t="s">
        <v>1236</v>
      </c>
      <c r="N9" s="12">
        <v>108</v>
      </c>
      <c r="O9" s="13" t="s">
        <v>1237</v>
      </c>
      <c r="P9" s="13" t="s">
        <v>1145</v>
      </c>
      <c r="Q9" s="14" t="s">
        <v>1146</v>
      </c>
      <c r="S9" s="12"/>
      <c r="T9" s="13"/>
      <c r="U9" s="13"/>
      <c r="V9" s="20"/>
      <c r="W9" s="13"/>
      <c r="X9" s="13"/>
      <c r="Y9" s="13"/>
      <c r="Z9" s="13"/>
      <c r="AA9" s="20"/>
      <c r="AB9" s="13"/>
      <c r="AC9" s="14"/>
      <c r="AE9" s="10" t="s">
        <v>1238</v>
      </c>
      <c r="AF9" s="15">
        <v>1</v>
      </c>
      <c r="AH9" s="12">
        <v>11</v>
      </c>
      <c r="AI9" s="13" t="s">
        <v>1239</v>
      </c>
      <c r="AJ9" s="13" t="s">
        <v>1239</v>
      </c>
      <c r="AK9" s="13" t="s">
        <v>1239</v>
      </c>
      <c r="AL9" s="13" t="s">
        <v>1240</v>
      </c>
      <c r="AM9" s="14" t="s">
        <v>1241</v>
      </c>
      <c r="AO9" s="12" t="s">
        <v>1242</v>
      </c>
      <c r="AP9" s="13">
        <v>9</v>
      </c>
      <c r="AQ9" s="58" t="s">
        <v>1243</v>
      </c>
      <c r="AR9" s="55" t="s">
        <v>1242</v>
      </c>
      <c r="AV9" s="230">
        <f t="shared" si="0"/>
        <v>2018</v>
      </c>
    </row>
    <row r="10" spans="1:48">
      <c r="A10" s="9" t="s">
        <v>1244</v>
      </c>
      <c r="C10" s="42" t="s">
        <v>1245</v>
      </c>
      <c r="H10" s="10" t="s">
        <v>1246</v>
      </c>
      <c r="I10" s="147" t="s">
        <v>1247</v>
      </c>
      <c r="N10" s="12">
        <v>109</v>
      </c>
      <c r="O10" s="13" t="s">
        <v>1248</v>
      </c>
      <c r="P10" s="13" t="s">
        <v>1145</v>
      </c>
      <c r="Q10" s="14" t="s">
        <v>1146</v>
      </c>
      <c r="S10" s="12"/>
      <c r="T10" s="13" t="s">
        <v>1249</v>
      </c>
      <c r="U10" s="13"/>
      <c r="V10" s="40">
        <f>IF(((V2&gt;0)*(V3&gt;0)*(V4&gt;0)*(V8&gt;0)=1),MAX(V6:V8),0)</f>
        <v>0</v>
      </c>
      <c r="W10" s="32" t="str">
        <f>VLOOKUP(V10,SCP,2,FALSE)</f>
        <v>Not yet defined</v>
      </c>
      <c r="X10" s="34"/>
      <c r="Y10" s="13" t="s">
        <v>1249</v>
      </c>
      <c r="Z10" s="13"/>
      <c r="AA10" s="40" t="e">
        <f>IF(((AA2&gt;0)*(AA3&gt;0)*(AA4&gt;0)*(AA8&gt;0)=1),MAX(AA6:AA8),0)</f>
        <v>#N/A</v>
      </c>
      <c r="AB10" s="32" t="e">
        <f>VLOOKUP(AA10,SCP,2,FALSE)</f>
        <v>#N/A</v>
      </c>
      <c r="AC10" s="14"/>
      <c r="AE10" s="10" t="s">
        <v>1250</v>
      </c>
      <c r="AF10" s="15">
        <v>3</v>
      </c>
      <c r="AH10" s="12">
        <v>13</v>
      </c>
      <c r="AI10" s="13" t="s">
        <v>1251</v>
      </c>
      <c r="AJ10" s="13" t="s">
        <v>1229</v>
      </c>
      <c r="AK10" s="13" t="s">
        <v>1229</v>
      </c>
      <c r="AL10" s="13" t="s">
        <v>1154</v>
      </c>
      <c r="AM10" s="14" t="s">
        <v>1252</v>
      </c>
      <c r="AO10" s="12" t="s">
        <v>1253</v>
      </c>
      <c r="AP10" s="13">
        <v>10</v>
      </c>
      <c r="AQ10" s="58" t="s">
        <v>1254</v>
      </c>
      <c r="AR10" s="55" t="s">
        <v>1253</v>
      </c>
      <c r="AV10" s="230">
        <f t="shared" si="0"/>
        <v>2017</v>
      </c>
    </row>
    <row r="11" spans="1:48">
      <c r="A11" s="9" t="s">
        <v>1255</v>
      </c>
      <c r="C11" s="9" t="s">
        <v>1256</v>
      </c>
      <c r="H11" s="10" t="s">
        <v>1257</v>
      </c>
      <c r="I11" s="147" t="s">
        <v>1258</v>
      </c>
      <c r="N11" s="12">
        <v>110</v>
      </c>
      <c r="O11" s="13" t="s">
        <v>1259</v>
      </c>
      <c r="P11" s="13" t="s">
        <v>1145</v>
      </c>
      <c r="Q11" s="14" t="s">
        <v>1146</v>
      </c>
      <c r="S11" s="22"/>
      <c r="T11" s="23"/>
      <c r="U11" s="23"/>
      <c r="V11" s="24"/>
      <c r="W11" s="23"/>
      <c r="X11" s="23"/>
      <c r="Y11" s="23"/>
      <c r="Z11" s="23"/>
      <c r="AA11" s="24"/>
      <c r="AB11" s="23"/>
      <c r="AC11" s="25"/>
      <c r="AE11" s="17" t="s">
        <v>1260</v>
      </c>
      <c r="AF11" s="18">
        <v>4</v>
      </c>
      <c r="AH11" s="12">
        <v>8</v>
      </c>
      <c r="AI11" s="13" t="s">
        <v>1261</v>
      </c>
      <c r="AJ11" s="13" t="s">
        <v>1229</v>
      </c>
      <c r="AK11" s="13" t="s">
        <v>1229</v>
      </c>
      <c r="AL11" s="13" t="s">
        <v>1262</v>
      </c>
      <c r="AM11" s="14" t="s">
        <v>1263</v>
      </c>
      <c r="AO11" s="12" t="s">
        <v>1264</v>
      </c>
      <c r="AP11" s="13">
        <v>11</v>
      </c>
      <c r="AQ11" s="58" t="s">
        <v>1265</v>
      </c>
      <c r="AR11" s="55" t="s">
        <v>1264</v>
      </c>
      <c r="AV11" s="230">
        <f t="shared" si="0"/>
        <v>2016</v>
      </c>
    </row>
    <row r="12" spans="1:48">
      <c r="A12" s="9" t="s">
        <v>1266</v>
      </c>
      <c r="C12" s="16" t="s">
        <v>1267</v>
      </c>
      <c r="H12" s="10" t="s">
        <v>1268</v>
      </c>
      <c r="I12" s="147" t="s">
        <v>1269</v>
      </c>
      <c r="N12" s="12">
        <v>111</v>
      </c>
      <c r="O12" s="13" t="s">
        <v>1270</v>
      </c>
      <c r="P12" s="13" t="s">
        <v>1145</v>
      </c>
      <c r="Q12" s="14" t="s">
        <v>1146</v>
      </c>
      <c r="AH12" s="12">
        <v>9</v>
      </c>
      <c r="AI12" s="13" t="s">
        <v>1271</v>
      </c>
      <c r="AJ12" s="13" t="s">
        <v>1163</v>
      </c>
      <c r="AK12" s="13" t="s">
        <v>1163</v>
      </c>
      <c r="AL12" s="13" t="s">
        <v>1272</v>
      </c>
      <c r="AM12" s="14" t="s">
        <v>1273</v>
      </c>
      <c r="AO12" s="12" t="s">
        <v>1274</v>
      </c>
      <c r="AP12" s="13">
        <v>12</v>
      </c>
      <c r="AQ12" s="58">
        <v>200613</v>
      </c>
      <c r="AR12" s="55" t="str">
        <f>AO12</f>
        <v>FY 2006</v>
      </c>
      <c r="AV12" s="230">
        <f t="shared" si="0"/>
        <v>2015</v>
      </c>
    </row>
    <row r="13" spans="1:48">
      <c r="A13" s="9" t="s">
        <v>1275</v>
      </c>
      <c r="H13" s="10" t="s">
        <v>1276</v>
      </c>
      <c r="I13" s="147" t="s">
        <v>1277</v>
      </c>
      <c r="N13" s="12">
        <v>112</v>
      </c>
      <c r="O13" s="13" t="s">
        <v>1278</v>
      </c>
      <c r="P13" s="13" t="s">
        <v>1145</v>
      </c>
      <c r="Q13" s="14" t="s">
        <v>1146</v>
      </c>
      <c r="AE13" s="39" t="s">
        <v>1279</v>
      </c>
      <c r="AF13" s="38"/>
      <c r="AH13" s="12">
        <v>1</v>
      </c>
      <c r="AI13" s="13" t="s">
        <v>1280</v>
      </c>
      <c r="AJ13" s="13" t="s">
        <v>1229</v>
      </c>
      <c r="AK13" s="13" t="s">
        <v>1229</v>
      </c>
      <c r="AL13" s="13" t="s">
        <v>1281</v>
      </c>
      <c r="AM13" s="14" t="s">
        <v>1282</v>
      </c>
      <c r="AO13" s="12" t="s">
        <v>1283</v>
      </c>
      <c r="AP13" s="13">
        <v>13</v>
      </c>
      <c r="AQ13" s="58">
        <v>200614</v>
      </c>
      <c r="AR13" s="55" t="str">
        <f>AO13</f>
        <v>YTD 2006</v>
      </c>
      <c r="AV13" s="230">
        <f t="shared" si="0"/>
        <v>2014</v>
      </c>
    </row>
    <row r="14" spans="1:48">
      <c r="A14" s="9" t="s">
        <v>1284</v>
      </c>
      <c r="C14" s="37" t="s">
        <v>1285</v>
      </c>
      <c r="H14" s="10" t="s">
        <v>1286</v>
      </c>
      <c r="I14" s="147" t="s">
        <v>1287</v>
      </c>
      <c r="N14" s="12">
        <v>113</v>
      </c>
      <c r="O14" s="13" t="s">
        <v>1288</v>
      </c>
      <c r="P14" s="13" t="s">
        <v>1145</v>
      </c>
      <c r="Q14" s="14" t="s">
        <v>1146</v>
      </c>
      <c r="AE14" s="10" t="s">
        <v>111</v>
      </c>
      <c r="AF14" s="15">
        <v>0</v>
      </c>
      <c r="AH14" s="12">
        <v>14</v>
      </c>
      <c r="AI14" s="13" t="s">
        <v>1289</v>
      </c>
      <c r="AJ14" s="13" t="s">
        <v>1191</v>
      </c>
      <c r="AK14" s="13" t="s">
        <v>1192</v>
      </c>
      <c r="AL14" s="13" t="s">
        <v>1290</v>
      </c>
      <c r="AM14" s="14" t="s">
        <v>1187</v>
      </c>
      <c r="AO14" s="12" t="s">
        <v>1291</v>
      </c>
      <c r="AP14" s="13">
        <v>14</v>
      </c>
      <c r="AQ14" s="58" t="s">
        <v>1292</v>
      </c>
      <c r="AR14" s="55" t="s">
        <v>1291</v>
      </c>
      <c r="AV14" s="230">
        <f t="shared" si="0"/>
        <v>2013</v>
      </c>
    </row>
    <row r="15" spans="1:48">
      <c r="A15" s="9" t="s">
        <v>1293</v>
      </c>
      <c r="C15" s="9" t="s">
        <v>1294</v>
      </c>
      <c r="H15" s="10" t="s">
        <v>1295</v>
      </c>
      <c r="I15" s="147" t="s">
        <v>1296</v>
      </c>
      <c r="N15" s="12">
        <v>114</v>
      </c>
      <c r="O15" s="13" t="s">
        <v>1297</v>
      </c>
      <c r="P15" s="13" t="s">
        <v>1145</v>
      </c>
      <c r="Q15" s="14" t="s">
        <v>1146</v>
      </c>
      <c r="AE15" s="10" t="s">
        <v>1298</v>
      </c>
      <c r="AF15" s="15">
        <v>1</v>
      </c>
      <c r="AH15" s="12">
        <v>15</v>
      </c>
      <c r="AI15" s="13" t="s">
        <v>1144</v>
      </c>
      <c r="AJ15" s="13" t="s">
        <v>1145</v>
      </c>
      <c r="AK15" s="13" t="s">
        <v>1145</v>
      </c>
      <c r="AL15" s="13" t="s">
        <v>1299</v>
      </c>
      <c r="AM15" s="14" t="s">
        <v>1300</v>
      </c>
      <c r="AO15" s="12" t="s">
        <v>1301</v>
      </c>
      <c r="AP15" s="13">
        <v>15</v>
      </c>
      <c r="AQ15" s="58" t="s">
        <v>1302</v>
      </c>
      <c r="AR15" s="55" t="s">
        <v>1301</v>
      </c>
      <c r="AV15" s="230">
        <f t="shared" si="0"/>
        <v>2012</v>
      </c>
    </row>
    <row r="16" spans="1:48">
      <c r="A16" s="9" t="s">
        <v>1303</v>
      </c>
      <c r="C16" s="16" t="s">
        <v>1304</v>
      </c>
      <c r="H16" s="10" t="s">
        <v>1305</v>
      </c>
      <c r="I16" s="147" t="s">
        <v>1306</v>
      </c>
      <c r="N16" s="12">
        <v>115</v>
      </c>
      <c r="O16" s="13" t="s">
        <v>1307</v>
      </c>
      <c r="P16" s="13" t="s">
        <v>1145</v>
      </c>
      <c r="Q16" s="14" t="s">
        <v>1146</v>
      </c>
      <c r="AE16" s="17" t="s">
        <v>1308</v>
      </c>
      <c r="AF16" s="18">
        <v>3</v>
      </c>
      <c r="AH16" s="12">
        <v>16</v>
      </c>
      <c r="AI16" s="13" t="s">
        <v>1309</v>
      </c>
      <c r="AJ16" s="13" t="s">
        <v>1163</v>
      </c>
      <c r="AK16" s="13" t="s">
        <v>1163</v>
      </c>
      <c r="AL16" s="13" t="s">
        <v>1310</v>
      </c>
      <c r="AM16" s="14" t="s">
        <v>1311</v>
      </c>
      <c r="AO16" s="12" t="s">
        <v>1312</v>
      </c>
      <c r="AP16" s="13">
        <v>16</v>
      </c>
      <c r="AQ16" s="58" t="s">
        <v>1313</v>
      </c>
      <c r="AR16" s="55" t="s">
        <v>1312</v>
      </c>
      <c r="AV16" s="230">
        <f t="shared" si="0"/>
        <v>2011</v>
      </c>
    </row>
    <row r="17" spans="1:48">
      <c r="A17" s="9" t="s">
        <v>1314</v>
      </c>
      <c r="H17" s="10" t="s">
        <v>1315</v>
      </c>
      <c r="I17" s="147" t="s">
        <v>1316</v>
      </c>
      <c r="N17" s="12">
        <v>201</v>
      </c>
      <c r="O17" s="13" t="s">
        <v>1317</v>
      </c>
      <c r="P17" s="13" t="s">
        <v>1163</v>
      </c>
      <c r="Q17" s="14" t="s">
        <v>1146</v>
      </c>
      <c r="AH17" s="12">
        <v>24</v>
      </c>
      <c r="AI17" s="13" t="s">
        <v>1318</v>
      </c>
      <c r="AJ17" s="13" t="s">
        <v>1229</v>
      </c>
      <c r="AK17" s="13" t="s">
        <v>1229</v>
      </c>
      <c r="AL17" s="13" t="s">
        <v>1319</v>
      </c>
      <c r="AM17" s="14" t="s">
        <v>1320</v>
      </c>
      <c r="AO17" s="12" t="s">
        <v>1321</v>
      </c>
      <c r="AP17" s="13">
        <v>17</v>
      </c>
      <c r="AQ17" s="58" t="s">
        <v>1322</v>
      </c>
      <c r="AR17" s="55" t="s">
        <v>1321</v>
      </c>
      <c r="AV17" s="230">
        <f t="shared" si="0"/>
        <v>2010</v>
      </c>
    </row>
    <row r="18" spans="1:48">
      <c r="A18" s="9" t="s">
        <v>1323</v>
      </c>
      <c r="H18" s="10" t="s">
        <v>1324</v>
      </c>
      <c r="I18" s="147" t="s">
        <v>1325</v>
      </c>
      <c r="N18" s="12">
        <v>202</v>
      </c>
      <c r="O18" s="13" t="s">
        <v>1326</v>
      </c>
      <c r="P18" s="13" t="s">
        <v>1163</v>
      </c>
      <c r="Q18" s="14" t="s">
        <v>1146</v>
      </c>
      <c r="AE18" s="39" t="s">
        <v>1327</v>
      </c>
      <c r="AF18" s="38"/>
      <c r="AH18" s="12">
        <v>23</v>
      </c>
      <c r="AI18" s="13" t="s">
        <v>1328</v>
      </c>
      <c r="AJ18" s="13" t="s">
        <v>1329</v>
      </c>
      <c r="AK18" s="13" t="s">
        <v>1329</v>
      </c>
      <c r="AL18" s="13" t="s">
        <v>1330</v>
      </c>
      <c r="AM18" s="14" t="s">
        <v>1331</v>
      </c>
      <c r="AO18" s="12" t="s">
        <v>1332</v>
      </c>
      <c r="AP18" s="13">
        <v>18</v>
      </c>
      <c r="AQ18" s="58">
        <v>200713</v>
      </c>
      <c r="AR18" s="55" t="str">
        <f>AO18</f>
        <v>FY 2007</v>
      </c>
      <c r="AV18" s="230">
        <f t="shared" si="0"/>
        <v>2009</v>
      </c>
    </row>
    <row r="19" spans="1:48">
      <c r="A19" s="9" t="s">
        <v>1333</v>
      </c>
      <c r="C19" s="36"/>
      <c r="H19" s="10" t="s">
        <v>1334</v>
      </c>
      <c r="I19" s="147" t="s">
        <v>1335</v>
      </c>
      <c r="N19" s="12">
        <v>203</v>
      </c>
      <c r="O19" s="13" t="s">
        <v>1336</v>
      </c>
      <c r="P19" s="13" t="s">
        <v>1163</v>
      </c>
      <c r="Q19" s="14" t="s">
        <v>1146</v>
      </c>
      <c r="AE19" s="10" t="s">
        <v>111</v>
      </c>
      <c r="AF19" s="15">
        <v>0</v>
      </c>
      <c r="AH19" s="12">
        <v>21</v>
      </c>
      <c r="AI19" s="13" t="s">
        <v>1337</v>
      </c>
      <c r="AJ19" s="13" t="s">
        <v>1192</v>
      </c>
      <c r="AK19" s="13" t="s">
        <v>1192</v>
      </c>
      <c r="AL19" s="13" t="s">
        <v>1338</v>
      </c>
      <c r="AM19" s="14" t="s">
        <v>1339</v>
      </c>
      <c r="AO19" s="12" t="s">
        <v>1340</v>
      </c>
      <c r="AP19" s="13">
        <v>19</v>
      </c>
      <c r="AQ19" s="58">
        <v>200714</v>
      </c>
      <c r="AR19" s="55" t="str">
        <f>AO19</f>
        <v>YTD 2007</v>
      </c>
      <c r="AV19" s="230">
        <f t="shared" si="0"/>
        <v>2008</v>
      </c>
    </row>
    <row r="20" spans="1:48">
      <c r="A20" s="9" t="s">
        <v>1341</v>
      </c>
      <c r="H20" s="10" t="s">
        <v>1342</v>
      </c>
      <c r="I20" s="147" t="s">
        <v>1343</v>
      </c>
      <c r="N20" s="12">
        <v>204</v>
      </c>
      <c r="O20" s="13" t="s">
        <v>1344</v>
      </c>
      <c r="P20" s="13" t="s">
        <v>1163</v>
      </c>
      <c r="Q20" s="14" t="s">
        <v>1146</v>
      </c>
      <c r="AE20" s="10" t="s">
        <v>1345</v>
      </c>
      <c r="AF20" s="15">
        <v>1</v>
      </c>
      <c r="AH20" s="12">
        <v>31</v>
      </c>
      <c r="AI20" s="13" t="s">
        <v>1346</v>
      </c>
      <c r="AJ20" s="13" t="s">
        <v>1229</v>
      </c>
      <c r="AK20" s="13" t="s">
        <v>1229</v>
      </c>
      <c r="AL20" s="13" t="s">
        <v>1347</v>
      </c>
      <c r="AM20" s="14" t="s">
        <v>1348</v>
      </c>
      <c r="AO20" s="12" t="s">
        <v>1349</v>
      </c>
      <c r="AP20" s="13">
        <v>20</v>
      </c>
      <c r="AQ20" s="58" t="s">
        <v>1350</v>
      </c>
      <c r="AR20" s="55" t="s">
        <v>1349</v>
      </c>
      <c r="AV20" s="230">
        <f t="shared" si="0"/>
        <v>2007</v>
      </c>
    </row>
    <row r="21" spans="1:48">
      <c r="A21" s="9" t="s">
        <v>1351</v>
      </c>
      <c r="H21" s="10" t="s">
        <v>1352</v>
      </c>
      <c r="I21" s="147" t="s">
        <v>1353</v>
      </c>
      <c r="N21" s="12">
        <v>205</v>
      </c>
      <c r="O21" s="13" t="s">
        <v>1354</v>
      </c>
      <c r="P21" s="13" t="s">
        <v>1163</v>
      </c>
      <c r="Q21" s="14" t="s">
        <v>1146</v>
      </c>
      <c r="AE21" s="10" t="s">
        <v>1189</v>
      </c>
      <c r="AF21" s="15">
        <v>2</v>
      </c>
      <c r="AH21" s="12">
        <v>26</v>
      </c>
      <c r="AI21" s="13" t="s">
        <v>1355</v>
      </c>
      <c r="AJ21" s="13" t="s">
        <v>1192</v>
      </c>
      <c r="AK21" s="13" t="s">
        <v>1192</v>
      </c>
      <c r="AL21" s="13" t="s">
        <v>1356</v>
      </c>
      <c r="AM21" s="14" t="s">
        <v>1357</v>
      </c>
      <c r="AO21" s="12" t="s">
        <v>1358</v>
      </c>
      <c r="AP21" s="13">
        <v>21</v>
      </c>
      <c r="AQ21" s="58" t="s">
        <v>1359</v>
      </c>
      <c r="AR21" s="55" t="s">
        <v>1358</v>
      </c>
      <c r="AV21" s="231">
        <f t="shared" si="0"/>
        <v>2006</v>
      </c>
    </row>
    <row r="22" spans="1:48">
      <c r="A22" s="9" t="s">
        <v>1360</v>
      </c>
      <c r="H22" s="10" t="s">
        <v>1361</v>
      </c>
      <c r="I22" s="147" t="s">
        <v>1362</v>
      </c>
      <c r="N22" s="12">
        <v>206</v>
      </c>
      <c r="O22" s="13" t="s">
        <v>1363</v>
      </c>
      <c r="P22" s="13" t="s">
        <v>1163</v>
      </c>
      <c r="Q22" s="14" t="s">
        <v>1146</v>
      </c>
      <c r="AE22" s="10" t="s">
        <v>1364</v>
      </c>
      <c r="AF22" s="15">
        <v>3</v>
      </c>
      <c r="AH22" s="12">
        <v>18</v>
      </c>
      <c r="AI22" s="13" t="s">
        <v>1159</v>
      </c>
      <c r="AJ22" s="13" t="s">
        <v>1145</v>
      </c>
      <c r="AK22" s="13" t="s">
        <v>1145</v>
      </c>
      <c r="AL22" s="13" t="s">
        <v>1365</v>
      </c>
      <c r="AM22" s="14" t="s">
        <v>1366</v>
      </c>
      <c r="AO22" s="12" t="s">
        <v>1367</v>
      </c>
      <c r="AP22" s="13">
        <v>22</v>
      </c>
      <c r="AQ22" s="58" t="s">
        <v>1368</v>
      </c>
      <c r="AR22" s="55" t="s">
        <v>1367</v>
      </c>
      <c r="AV22" s="231">
        <f t="shared" si="0"/>
        <v>2005</v>
      </c>
    </row>
    <row r="23" spans="1:48">
      <c r="A23" s="9" t="s">
        <v>1369</v>
      </c>
      <c r="H23" s="10" t="s">
        <v>1370</v>
      </c>
      <c r="I23" s="147" t="s">
        <v>1371</v>
      </c>
      <c r="N23" s="12">
        <v>207</v>
      </c>
      <c r="O23" s="13" t="s">
        <v>1372</v>
      </c>
      <c r="P23" s="13" t="s">
        <v>1163</v>
      </c>
      <c r="Q23" s="14" t="s">
        <v>1146</v>
      </c>
      <c r="AE23" s="17" t="s">
        <v>1373</v>
      </c>
      <c r="AF23" s="18">
        <v>4</v>
      </c>
      <c r="AH23" s="12">
        <v>27</v>
      </c>
      <c r="AI23" s="13" t="s">
        <v>1374</v>
      </c>
      <c r="AJ23" s="13" t="s">
        <v>1229</v>
      </c>
      <c r="AK23" s="13" t="s">
        <v>1229</v>
      </c>
      <c r="AL23" s="13" t="s">
        <v>1375</v>
      </c>
      <c r="AM23" s="14" t="s">
        <v>1376</v>
      </c>
      <c r="AO23" s="12" t="s">
        <v>1377</v>
      </c>
      <c r="AP23" s="13">
        <v>23</v>
      </c>
      <c r="AQ23" s="58" t="s">
        <v>1378</v>
      </c>
      <c r="AR23" s="55" t="s">
        <v>1377</v>
      </c>
    </row>
    <row r="24" spans="1:48">
      <c r="A24" s="9" t="s">
        <v>1379</v>
      </c>
      <c r="H24" s="10" t="s">
        <v>1380</v>
      </c>
      <c r="I24" s="147" t="s">
        <v>1381</v>
      </c>
      <c r="N24" s="12">
        <v>208</v>
      </c>
      <c r="O24" s="13" t="s">
        <v>1382</v>
      </c>
      <c r="P24" s="13" t="s">
        <v>1163</v>
      </c>
      <c r="Q24" s="14" t="s">
        <v>1146</v>
      </c>
      <c r="AH24" s="12">
        <v>19</v>
      </c>
      <c r="AI24" s="13" t="s">
        <v>1383</v>
      </c>
      <c r="AJ24" s="13" t="s">
        <v>1217</v>
      </c>
      <c r="AK24" s="13" t="s">
        <v>1177</v>
      </c>
      <c r="AL24" s="13" t="s">
        <v>1384</v>
      </c>
      <c r="AM24" s="14" t="s">
        <v>1385</v>
      </c>
      <c r="AO24" s="12" t="s">
        <v>1386</v>
      </c>
      <c r="AP24" s="13">
        <v>24</v>
      </c>
      <c r="AQ24" s="58">
        <v>200813</v>
      </c>
      <c r="AR24" s="55" t="str">
        <f>AO24</f>
        <v>FY 2008</v>
      </c>
    </row>
    <row r="25" spans="1:48">
      <c r="A25" s="9" t="s">
        <v>1387</v>
      </c>
      <c r="H25" s="10" t="s">
        <v>1388</v>
      </c>
      <c r="I25" s="147" t="s">
        <v>1389</v>
      </c>
      <c r="N25" s="12">
        <v>209</v>
      </c>
      <c r="O25" s="13" t="s">
        <v>1390</v>
      </c>
      <c r="P25" s="13" t="s">
        <v>1163</v>
      </c>
      <c r="Q25" s="14" t="s">
        <v>1146</v>
      </c>
      <c r="AH25" s="12">
        <v>28</v>
      </c>
      <c r="AI25" s="13" t="s">
        <v>1391</v>
      </c>
      <c r="AJ25" s="13" t="s">
        <v>1229</v>
      </c>
      <c r="AK25" s="13" t="s">
        <v>1229</v>
      </c>
      <c r="AL25" s="13" t="s">
        <v>1392</v>
      </c>
      <c r="AM25" s="14" t="s">
        <v>1393</v>
      </c>
      <c r="AO25" s="12" t="s">
        <v>1394</v>
      </c>
      <c r="AP25" s="13">
        <v>25</v>
      </c>
      <c r="AQ25" s="58">
        <v>200814</v>
      </c>
      <c r="AR25" s="55" t="str">
        <f>AO25</f>
        <v>YTD 2008</v>
      </c>
    </row>
    <row r="26" spans="1:48">
      <c r="A26" s="9" t="s">
        <v>1395</v>
      </c>
      <c r="H26" s="10" t="s">
        <v>1396</v>
      </c>
      <c r="I26" s="147" t="s">
        <v>1397</v>
      </c>
      <c r="N26" s="12">
        <v>210</v>
      </c>
      <c r="O26" s="13" t="s">
        <v>1398</v>
      </c>
      <c r="P26" s="13" t="s">
        <v>1163</v>
      </c>
      <c r="Q26" s="14" t="s">
        <v>1146</v>
      </c>
      <c r="AH26" s="12">
        <v>33</v>
      </c>
      <c r="AI26" s="13" t="s">
        <v>1399</v>
      </c>
      <c r="AJ26" s="13" t="s">
        <v>1192</v>
      </c>
      <c r="AK26" s="13" t="s">
        <v>1192</v>
      </c>
      <c r="AL26" s="13" t="s">
        <v>1400</v>
      </c>
      <c r="AM26" s="14" t="s">
        <v>1401</v>
      </c>
      <c r="AO26" s="12" t="s">
        <v>1402</v>
      </c>
      <c r="AP26" s="13">
        <v>26</v>
      </c>
      <c r="AQ26" s="58" t="s">
        <v>1403</v>
      </c>
      <c r="AR26" s="55" t="s">
        <v>1402</v>
      </c>
    </row>
    <row r="27" spans="1:48">
      <c r="A27" s="9" t="s">
        <v>1404</v>
      </c>
      <c r="H27" s="10" t="s">
        <v>1405</v>
      </c>
      <c r="I27" s="147" t="s">
        <v>1406</v>
      </c>
      <c r="N27" s="12">
        <v>211</v>
      </c>
      <c r="O27" s="13" t="s">
        <v>1407</v>
      </c>
      <c r="P27" s="13" t="s">
        <v>1163</v>
      </c>
      <c r="Q27" s="14" t="s">
        <v>1146</v>
      </c>
      <c r="AH27" s="12">
        <v>29</v>
      </c>
      <c r="AI27" s="13" t="s">
        <v>1408</v>
      </c>
      <c r="AJ27" s="13" t="s">
        <v>1229</v>
      </c>
      <c r="AK27" s="13" t="s">
        <v>1229</v>
      </c>
      <c r="AL27" s="13" t="s">
        <v>1409</v>
      </c>
      <c r="AM27" s="14" t="s">
        <v>1410</v>
      </c>
      <c r="AO27" s="12" t="s">
        <v>1411</v>
      </c>
      <c r="AP27" s="13">
        <v>27</v>
      </c>
      <c r="AQ27" s="58" t="s">
        <v>1412</v>
      </c>
      <c r="AR27" s="55" t="s">
        <v>1411</v>
      </c>
    </row>
    <row r="28" spans="1:48">
      <c r="A28" s="9" t="s">
        <v>1413</v>
      </c>
      <c r="H28" s="10" t="s">
        <v>1414</v>
      </c>
      <c r="I28" s="147" t="s">
        <v>1415</v>
      </c>
      <c r="N28" s="12">
        <v>212</v>
      </c>
      <c r="O28" s="13" t="s">
        <v>1416</v>
      </c>
      <c r="P28" s="13" t="s">
        <v>1163</v>
      </c>
      <c r="Q28" s="14" t="s">
        <v>1146</v>
      </c>
      <c r="AH28" s="12">
        <v>25</v>
      </c>
      <c r="AI28" s="13" t="s">
        <v>1417</v>
      </c>
      <c r="AJ28" s="13" t="s">
        <v>1163</v>
      </c>
      <c r="AK28" s="13" t="s">
        <v>1163</v>
      </c>
      <c r="AL28" s="13" t="s">
        <v>1418</v>
      </c>
      <c r="AM28" s="14" t="s">
        <v>1419</v>
      </c>
      <c r="AO28" s="12" t="s">
        <v>1420</v>
      </c>
      <c r="AP28" s="13">
        <v>28</v>
      </c>
      <c r="AQ28" s="58" t="s">
        <v>1421</v>
      </c>
      <c r="AR28" s="55" t="s">
        <v>1420</v>
      </c>
    </row>
    <row r="29" spans="1:48">
      <c r="A29" s="9" t="s">
        <v>1422</v>
      </c>
      <c r="H29" s="10" t="s">
        <v>1423</v>
      </c>
      <c r="I29" s="147" t="s">
        <v>1424</v>
      </c>
      <c r="N29" s="12">
        <v>213</v>
      </c>
      <c r="O29" s="13" t="s">
        <v>1425</v>
      </c>
      <c r="P29" s="13" t="s">
        <v>1163</v>
      </c>
      <c r="Q29" s="14" t="s">
        <v>1146</v>
      </c>
      <c r="AH29" s="12">
        <v>35</v>
      </c>
      <c r="AI29" s="13" t="s">
        <v>1426</v>
      </c>
      <c r="AJ29" s="13" t="s">
        <v>1217</v>
      </c>
      <c r="AK29" s="13" t="s">
        <v>1177</v>
      </c>
      <c r="AL29" s="13" t="s">
        <v>1427</v>
      </c>
      <c r="AM29" s="14" t="s">
        <v>1428</v>
      </c>
      <c r="AO29" s="12" t="s">
        <v>1429</v>
      </c>
      <c r="AP29" s="13">
        <v>29</v>
      </c>
      <c r="AQ29" s="58" t="s">
        <v>1430</v>
      </c>
      <c r="AR29" s="55" t="s">
        <v>1429</v>
      </c>
    </row>
    <row r="30" spans="1:48">
      <c r="A30" s="9" t="s">
        <v>1431</v>
      </c>
      <c r="H30" s="10" t="s">
        <v>1432</v>
      </c>
      <c r="I30" s="147" t="s">
        <v>1433</v>
      </c>
      <c r="N30" s="12">
        <v>214</v>
      </c>
      <c r="O30" s="13" t="s">
        <v>1434</v>
      </c>
      <c r="P30" s="13" t="s">
        <v>1163</v>
      </c>
      <c r="Q30" s="14" t="s">
        <v>1146</v>
      </c>
      <c r="AH30" s="12">
        <v>34</v>
      </c>
      <c r="AI30" s="13" t="s">
        <v>1435</v>
      </c>
      <c r="AJ30" s="13" t="s">
        <v>978</v>
      </c>
      <c r="AK30" s="13" t="s">
        <v>978</v>
      </c>
      <c r="AL30" s="13" t="s">
        <v>1436</v>
      </c>
      <c r="AM30" s="14" t="s">
        <v>1437</v>
      </c>
      <c r="AO30" s="12" t="s">
        <v>1438</v>
      </c>
      <c r="AP30" s="13">
        <v>30</v>
      </c>
      <c r="AQ30" s="58">
        <v>200913</v>
      </c>
      <c r="AR30" s="55" t="str">
        <f>AO30</f>
        <v>FY 2009</v>
      </c>
    </row>
    <row r="31" spans="1:48">
      <c r="A31" s="9" t="s">
        <v>1439</v>
      </c>
      <c r="H31" s="10" t="s">
        <v>1440</v>
      </c>
      <c r="I31" s="147" t="s">
        <v>1441</v>
      </c>
      <c r="N31" s="12">
        <v>215</v>
      </c>
      <c r="O31" s="13" t="s">
        <v>1442</v>
      </c>
      <c r="P31" s="13" t="s">
        <v>1163</v>
      </c>
      <c r="Q31" s="14" t="s">
        <v>1146</v>
      </c>
      <c r="AH31" s="12">
        <v>30</v>
      </c>
      <c r="AI31" s="13" t="s">
        <v>1443</v>
      </c>
      <c r="AJ31" s="13" t="s">
        <v>1229</v>
      </c>
      <c r="AK31" s="13" t="s">
        <v>1229</v>
      </c>
      <c r="AL31" s="13" t="s">
        <v>1444</v>
      </c>
      <c r="AM31" s="14" t="s">
        <v>1445</v>
      </c>
      <c r="AO31" s="12" t="s">
        <v>1446</v>
      </c>
      <c r="AP31" s="13">
        <v>31</v>
      </c>
      <c r="AQ31" s="58">
        <v>200914</v>
      </c>
      <c r="AR31" s="55" t="str">
        <f>AO31</f>
        <v>YTD 2009</v>
      </c>
    </row>
    <row r="32" spans="1:48">
      <c r="A32" s="9" t="s">
        <v>1447</v>
      </c>
      <c r="H32" s="10" t="s">
        <v>1448</v>
      </c>
      <c r="I32" s="147" t="s">
        <v>1449</v>
      </c>
      <c r="N32" s="12">
        <v>301</v>
      </c>
      <c r="O32" s="13" t="s">
        <v>1289</v>
      </c>
      <c r="P32" s="13" t="s">
        <v>1192</v>
      </c>
      <c r="Q32" s="14" t="s">
        <v>1192</v>
      </c>
      <c r="AH32" s="12">
        <v>228</v>
      </c>
      <c r="AI32" s="13" t="s">
        <v>1450</v>
      </c>
      <c r="AJ32" s="13" t="s">
        <v>1229</v>
      </c>
      <c r="AK32" s="13" t="s">
        <v>1229</v>
      </c>
      <c r="AL32" s="13" t="s">
        <v>1451</v>
      </c>
      <c r="AM32" s="14" t="s">
        <v>1452</v>
      </c>
      <c r="AO32" s="12" t="s">
        <v>1453</v>
      </c>
      <c r="AP32" s="13">
        <v>32</v>
      </c>
      <c r="AQ32" s="58" t="s">
        <v>1454</v>
      </c>
      <c r="AR32" s="55" t="s">
        <v>1453</v>
      </c>
    </row>
    <row r="33" spans="1:44">
      <c r="A33" s="9" t="s">
        <v>1455</v>
      </c>
      <c r="H33" s="10" t="s">
        <v>1456</v>
      </c>
      <c r="I33" s="147" t="s">
        <v>1457</v>
      </c>
      <c r="N33" s="12">
        <v>302</v>
      </c>
      <c r="O33" s="13" t="s">
        <v>1458</v>
      </c>
      <c r="P33" s="13" t="s">
        <v>1192</v>
      </c>
      <c r="Q33" s="14" t="s">
        <v>1192</v>
      </c>
      <c r="AH33" s="12">
        <v>32</v>
      </c>
      <c r="AI33" s="13" t="s">
        <v>1459</v>
      </c>
      <c r="AJ33" s="13" t="s">
        <v>1192</v>
      </c>
      <c r="AK33" s="13" t="s">
        <v>1192</v>
      </c>
      <c r="AL33" s="13" t="s">
        <v>1460</v>
      </c>
      <c r="AM33" s="14" t="s">
        <v>1461</v>
      </c>
      <c r="AO33" s="12" t="s">
        <v>1462</v>
      </c>
      <c r="AP33" s="13">
        <v>33</v>
      </c>
      <c r="AQ33" s="58" t="s">
        <v>1463</v>
      </c>
      <c r="AR33" s="55" t="s">
        <v>1462</v>
      </c>
    </row>
    <row r="34" spans="1:44">
      <c r="A34" s="9" t="s">
        <v>1464</v>
      </c>
      <c r="H34" s="10" t="s">
        <v>1465</v>
      </c>
      <c r="I34" s="147" t="s">
        <v>1466</v>
      </c>
      <c r="N34" s="12">
        <v>303</v>
      </c>
      <c r="O34" s="13" t="s">
        <v>1467</v>
      </c>
      <c r="P34" s="13" t="s">
        <v>1192</v>
      </c>
      <c r="Q34" s="14" t="s">
        <v>1192</v>
      </c>
      <c r="AH34" s="12">
        <v>22</v>
      </c>
      <c r="AI34" s="13" t="s">
        <v>1317</v>
      </c>
      <c r="AJ34" s="13" t="s">
        <v>1163</v>
      </c>
      <c r="AK34" s="13" t="s">
        <v>1163</v>
      </c>
      <c r="AL34" s="13" t="s">
        <v>1468</v>
      </c>
      <c r="AM34" s="14" t="s">
        <v>1469</v>
      </c>
      <c r="AO34" s="12" t="s">
        <v>1470</v>
      </c>
      <c r="AP34" s="13">
        <v>34</v>
      </c>
      <c r="AQ34" s="58" t="s">
        <v>1471</v>
      </c>
      <c r="AR34" s="55" t="s">
        <v>1470</v>
      </c>
    </row>
    <row r="35" spans="1:44">
      <c r="A35" s="9" t="s">
        <v>1472</v>
      </c>
      <c r="H35" s="10" t="s">
        <v>1473</v>
      </c>
      <c r="I35" s="147" t="s">
        <v>1474</v>
      </c>
      <c r="N35" s="12">
        <v>304</v>
      </c>
      <c r="O35" s="13" t="s">
        <v>1475</v>
      </c>
      <c r="P35" s="13" t="s">
        <v>1192</v>
      </c>
      <c r="Q35" s="14" t="s">
        <v>1192</v>
      </c>
      <c r="AH35" s="12">
        <v>20</v>
      </c>
      <c r="AI35" s="13" t="s">
        <v>1476</v>
      </c>
      <c r="AJ35" s="13" t="s">
        <v>1217</v>
      </c>
      <c r="AK35" s="13" t="s">
        <v>1177</v>
      </c>
      <c r="AL35" s="13" t="s">
        <v>1477</v>
      </c>
      <c r="AM35" s="14" t="s">
        <v>1478</v>
      </c>
      <c r="AO35" s="12" t="s">
        <v>1479</v>
      </c>
      <c r="AP35" s="13">
        <v>35</v>
      </c>
      <c r="AQ35" s="58" t="s">
        <v>1480</v>
      </c>
      <c r="AR35" s="55" t="s">
        <v>1479</v>
      </c>
    </row>
    <row r="36" spans="1:44">
      <c r="A36" s="9" t="s">
        <v>1481</v>
      </c>
      <c r="H36" s="17" t="s">
        <v>1482</v>
      </c>
      <c r="I36" s="148" t="s">
        <v>1483</v>
      </c>
      <c r="N36" s="12">
        <v>305</v>
      </c>
      <c r="O36" s="13" t="s">
        <v>1484</v>
      </c>
      <c r="P36" s="13" t="s">
        <v>1192</v>
      </c>
      <c r="Q36" s="14" t="s">
        <v>1192</v>
      </c>
      <c r="AH36" s="12">
        <v>17</v>
      </c>
      <c r="AI36" s="13" t="s">
        <v>1485</v>
      </c>
      <c r="AJ36" s="13" t="s">
        <v>1217</v>
      </c>
      <c r="AK36" s="13" t="s">
        <v>1177</v>
      </c>
      <c r="AL36" s="13" t="s">
        <v>1486</v>
      </c>
      <c r="AM36" s="14" t="s">
        <v>1487</v>
      </c>
      <c r="AO36" s="12" t="s">
        <v>1488</v>
      </c>
      <c r="AP36" s="13">
        <v>36</v>
      </c>
      <c r="AQ36" s="58">
        <v>201013</v>
      </c>
      <c r="AR36" s="55" t="str">
        <f>AO36</f>
        <v>FY 2010</v>
      </c>
    </row>
    <row r="37" spans="1:44">
      <c r="A37" s="9" t="s">
        <v>1489</v>
      </c>
      <c r="N37" s="12">
        <v>306</v>
      </c>
      <c r="O37" s="13" t="s">
        <v>1490</v>
      </c>
      <c r="P37" s="13" t="s">
        <v>1192</v>
      </c>
      <c r="Q37" s="14" t="s">
        <v>1192</v>
      </c>
      <c r="AH37" s="12">
        <v>112</v>
      </c>
      <c r="AI37" s="13" t="s">
        <v>1458</v>
      </c>
      <c r="AJ37" s="13" t="s">
        <v>1192</v>
      </c>
      <c r="AK37" s="13" t="s">
        <v>1192</v>
      </c>
      <c r="AL37" s="13" t="s">
        <v>1491</v>
      </c>
      <c r="AM37" s="14" t="s">
        <v>1492</v>
      </c>
      <c r="AO37" s="12" t="s">
        <v>1493</v>
      </c>
      <c r="AP37" s="13">
        <v>37</v>
      </c>
      <c r="AQ37" s="58">
        <v>201013</v>
      </c>
      <c r="AR37" s="55" t="str">
        <f>AO37</f>
        <v>FY 2020</v>
      </c>
    </row>
    <row r="38" spans="1:44">
      <c r="A38" s="16" t="s">
        <v>1494</v>
      </c>
      <c r="N38" s="12">
        <v>307</v>
      </c>
      <c r="O38" s="13" t="s">
        <v>1495</v>
      </c>
      <c r="P38" s="13" t="s">
        <v>1192</v>
      </c>
      <c r="Q38" s="14" t="s">
        <v>1192</v>
      </c>
      <c r="AH38" s="12">
        <v>43</v>
      </c>
      <c r="AI38" s="13" t="s">
        <v>1496</v>
      </c>
      <c r="AJ38" s="13" t="s">
        <v>1217</v>
      </c>
      <c r="AK38" s="13" t="s">
        <v>1177</v>
      </c>
      <c r="AL38" s="13" t="s">
        <v>1497</v>
      </c>
      <c r="AM38" s="14" t="s">
        <v>1498</v>
      </c>
      <c r="AO38" s="12" t="s">
        <v>1499</v>
      </c>
      <c r="AP38" s="13">
        <v>38</v>
      </c>
      <c r="AQ38" s="58">
        <v>201014</v>
      </c>
      <c r="AR38" s="55" t="str">
        <f>AO38</f>
        <v>YTD 2010</v>
      </c>
    </row>
    <row r="39" spans="1:44">
      <c r="N39" s="12">
        <v>308</v>
      </c>
      <c r="O39" s="13" t="s">
        <v>1500</v>
      </c>
      <c r="P39" s="13" t="s">
        <v>1192</v>
      </c>
      <c r="Q39" s="14" t="s">
        <v>1192</v>
      </c>
      <c r="AH39" s="12">
        <v>37</v>
      </c>
      <c r="AI39" s="13" t="s">
        <v>1501</v>
      </c>
      <c r="AJ39" s="13" t="s">
        <v>1229</v>
      </c>
      <c r="AK39" s="13" t="s">
        <v>1229</v>
      </c>
      <c r="AL39" s="13" t="s">
        <v>1502</v>
      </c>
      <c r="AM39" s="14" t="s">
        <v>1503</v>
      </c>
      <c r="AO39" s="12" t="s">
        <v>1504</v>
      </c>
      <c r="AP39" s="13">
        <v>39</v>
      </c>
      <c r="AQ39" s="58" t="s">
        <v>1505</v>
      </c>
      <c r="AR39" s="55" t="s">
        <v>1504</v>
      </c>
    </row>
    <row r="40" spans="1:44">
      <c r="A40" s="37" t="s">
        <v>1506</v>
      </c>
      <c r="N40" s="12">
        <v>309</v>
      </c>
      <c r="O40" s="13" t="s">
        <v>1507</v>
      </c>
      <c r="P40" s="13" t="s">
        <v>1192</v>
      </c>
      <c r="Q40" s="14" t="s">
        <v>1192</v>
      </c>
      <c r="AH40" s="12">
        <v>49</v>
      </c>
      <c r="AI40" s="13" t="s">
        <v>1508</v>
      </c>
      <c r="AJ40" s="13" t="s">
        <v>1217</v>
      </c>
      <c r="AK40" s="13" t="s">
        <v>1177</v>
      </c>
      <c r="AL40" s="13" t="s">
        <v>1210</v>
      </c>
      <c r="AM40" s="14" t="s">
        <v>1509</v>
      </c>
      <c r="AO40" s="12" t="s">
        <v>1510</v>
      </c>
      <c r="AP40" s="13">
        <v>40</v>
      </c>
      <c r="AQ40" s="58" t="s">
        <v>1511</v>
      </c>
      <c r="AR40" s="55" t="s">
        <v>1510</v>
      </c>
    </row>
    <row r="41" spans="1:44">
      <c r="A41" s="11" t="s">
        <v>1512</v>
      </c>
      <c r="N41" s="12">
        <v>310</v>
      </c>
      <c r="O41" s="13" t="s">
        <v>1513</v>
      </c>
      <c r="P41" s="13" t="s">
        <v>1192</v>
      </c>
      <c r="Q41" s="14" t="s">
        <v>1192</v>
      </c>
      <c r="AH41" s="12">
        <v>53</v>
      </c>
      <c r="AI41" s="13" t="s">
        <v>1514</v>
      </c>
      <c r="AJ41" s="13" t="s">
        <v>1229</v>
      </c>
      <c r="AK41" s="13" t="s">
        <v>1229</v>
      </c>
      <c r="AL41" s="13" t="s">
        <v>1515</v>
      </c>
      <c r="AM41" s="14" t="s">
        <v>1516</v>
      </c>
      <c r="AO41" s="12" t="s">
        <v>1517</v>
      </c>
      <c r="AP41" s="13">
        <v>41</v>
      </c>
      <c r="AQ41" s="58" t="s">
        <v>1518</v>
      </c>
      <c r="AR41" s="55" t="s">
        <v>1517</v>
      </c>
    </row>
    <row r="42" spans="1:44">
      <c r="A42" s="9" t="s">
        <v>1185</v>
      </c>
      <c r="N42" s="12">
        <v>311</v>
      </c>
      <c r="O42" s="13" t="s">
        <v>1519</v>
      </c>
      <c r="P42" s="13" t="s">
        <v>1192</v>
      </c>
      <c r="Q42" s="14" t="s">
        <v>1192</v>
      </c>
      <c r="AH42" s="12">
        <v>36</v>
      </c>
      <c r="AI42" s="13" t="s">
        <v>1520</v>
      </c>
      <c r="AJ42" s="13" t="s">
        <v>1217</v>
      </c>
      <c r="AK42" s="13" t="s">
        <v>1177</v>
      </c>
      <c r="AL42" s="13" t="s">
        <v>1521</v>
      </c>
      <c r="AM42" s="14" t="s">
        <v>1522</v>
      </c>
      <c r="AO42" s="12" t="s">
        <v>1523</v>
      </c>
      <c r="AP42" s="13">
        <v>42</v>
      </c>
      <c r="AQ42" s="58" t="s">
        <v>1524</v>
      </c>
      <c r="AR42" s="55" t="s">
        <v>1523</v>
      </c>
    </row>
    <row r="43" spans="1:44">
      <c r="A43" s="9" t="s">
        <v>1525</v>
      </c>
      <c r="N43" s="12">
        <v>312</v>
      </c>
      <c r="O43" s="13" t="s">
        <v>1526</v>
      </c>
      <c r="P43" s="13" t="s">
        <v>1192</v>
      </c>
      <c r="Q43" s="14" t="s">
        <v>1192</v>
      </c>
      <c r="AH43" s="12">
        <v>205</v>
      </c>
      <c r="AI43" s="13" t="s">
        <v>1527</v>
      </c>
      <c r="AJ43" s="13" t="s">
        <v>1217</v>
      </c>
      <c r="AK43" s="13" t="s">
        <v>1177</v>
      </c>
      <c r="AL43" s="13" t="s">
        <v>1528</v>
      </c>
      <c r="AM43" s="14" t="s">
        <v>1529</v>
      </c>
      <c r="AO43" s="12" t="s">
        <v>1530</v>
      </c>
      <c r="AP43" s="13">
        <v>43</v>
      </c>
      <c r="AQ43" s="58">
        <v>201113</v>
      </c>
      <c r="AR43" s="55" t="str">
        <f>AO43</f>
        <v>FY 2011</v>
      </c>
    </row>
    <row r="44" spans="1:44">
      <c r="A44" s="16" t="s">
        <v>978</v>
      </c>
      <c r="N44" s="12">
        <v>313</v>
      </c>
      <c r="O44" s="13" t="s">
        <v>1531</v>
      </c>
      <c r="P44" s="13" t="s">
        <v>1192</v>
      </c>
      <c r="Q44" s="14" t="s">
        <v>1192</v>
      </c>
      <c r="AH44" s="12">
        <v>40</v>
      </c>
      <c r="AI44" s="13" t="s">
        <v>1532</v>
      </c>
      <c r="AJ44" s="13" t="s">
        <v>1229</v>
      </c>
      <c r="AK44" s="13" t="s">
        <v>1229</v>
      </c>
      <c r="AL44" s="13" t="s">
        <v>1533</v>
      </c>
      <c r="AM44" s="14" t="s">
        <v>1534</v>
      </c>
      <c r="AO44" s="12" t="s">
        <v>1535</v>
      </c>
      <c r="AP44" s="13">
        <v>44</v>
      </c>
      <c r="AQ44" s="58">
        <v>201114</v>
      </c>
      <c r="AR44" s="55" t="str">
        <f>AO44</f>
        <v>YTD 2011</v>
      </c>
    </row>
    <row r="45" spans="1:44">
      <c r="N45" s="12">
        <v>314</v>
      </c>
      <c r="O45" s="13" t="s">
        <v>1536</v>
      </c>
      <c r="P45" s="13" t="s">
        <v>1192</v>
      </c>
      <c r="Q45" s="14" t="s">
        <v>1192</v>
      </c>
      <c r="AH45" s="12">
        <v>41</v>
      </c>
      <c r="AI45" s="13" t="s">
        <v>1467</v>
      </c>
      <c r="AJ45" s="13" t="s">
        <v>1192</v>
      </c>
      <c r="AK45" s="13" t="s">
        <v>1192</v>
      </c>
      <c r="AL45" s="13" t="s">
        <v>1537</v>
      </c>
      <c r="AM45" s="14" t="s">
        <v>1538</v>
      </c>
      <c r="AO45" s="12" t="s">
        <v>1539</v>
      </c>
      <c r="AP45" s="13">
        <v>45</v>
      </c>
      <c r="AQ45" s="58" t="s">
        <v>1540</v>
      </c>
      <c r="AR45" s="55" t="s">
        <v>1539</v>
      </c>
    </row>
    <row r="46" spans="1:44">
      <c r="A46" s="5" t="s">
        <v>1541</v>
      </c>
      <c r="N46" s="12">
        <v>315</v>
      </c>
      <c r="O46" s="13" t="s">
        <v>1542</v>
      </c>
      <c r="P46" s="13" t="s">
        <v>1192</v>
      </c>
      <c r="Q46" s="14" t="s">
        <v>1192</v>
      </c>
      <c r="AH46" s="12">
        <v>52</v>
      </c>
      <c r="AI46" s="13" t="s">
        <v>1543</v>
      </c>
      <c r="AJ46" s="13" t="s">
        <v>978</v>
      </c>
      <c r="AK46" s="13" t="s">
        <v>978</v>
      </c>
      <c r="AL46" s="13" t="s">
        <v>1544</v>
      </c>
      <c r="AM46" s="14" t="s">
        <v>1545</v>
      </c>
      <c r="AO46" s="12" t="s">
        <v>1546</v>
      </c>
      <c r="AP46" s="13">
        <v>46</v>
      </c>
      <c r="AQ46" s="58" t="s">
        <v>1547</v>
      </c>
      <c r="AR46" s="55" t="s">
        <v>1546</v>
      </c>
    </row>
    <row r="47" spans="1:44">
      <c r="A47" s="26" t="s">
        <v>1548</v>
      </c>
      <c r="N47" s="12">
        <v>316</v>
      </c>
      <c r="O47" s="13" t="s">
        <v>1549</v>
      </c>
      <c r="P47" s="13" t="s">
        <v>1192</v>
      </c>
      <c r="Q47" s="14" t="s">
        <v>1192</v>
      </c>
      <c r="AH47" s="12">
        <v>38</v>
      </c>
      <c r="AI47" s="13" t="s">
        <v>1550</v>
      </c>
      <c r="AJ47" s="13" t="s">
        <v>978</v>
      </c>
      <c r="AK47" s="13" t="s">
        <v>978</v>
      </c>
      <c r="AL47" s="13" t="s">
        <v>1551</v>
      </c>
      <c r="AM47" s="14" t="s">
        <v>1552</v>
      </c>
      <c r="AO47" s="12" t="s">
        <v>1553</v>
      </c>
      <c r="AP47" s="13">
        <v>47</v>
      </c>
      <c r="AQ47" s="58" t="s">
        <v>1554</v>
      </c>
      <c r="AR47" s="55" t="s">
        <v>1553</v>
      </c>
    </row>
    <row r="48" spans="1:44">
      <c r="A48" s="26" t="s">
        <v>1555</v>
      </c>
      <c r="N48" s="12">
        <v>401</v>
      </c>
      <c r="O48" s="13" t="s">
        <v>1556</v>
      </c>
      <c r="P48" s="13" t="s">
        <v>1229</v>
      </c>
      <c r="Q48" s="14" t="s">
        <v>1229</v>
      </c>
      <c r="AH48" s="12">
        <v>47</v>
      </c>
      <c r="AI48" s="13" t="s">
        <v>1557</v>
      </c>
      <c r="AJ48" s="13" t="s">
        <v>1229</v>
      </c>
      <c r="AK48" s="13" t="s">
        <v>1229</v>
      </c>
      <c r="AL48" s="13" t="s">
        <v>1558</v>
      </c>
      <c r="AM48" s="14" t="s">
        <v>1559</v>
      </c>
      <c r="AO48" s="12" t="s">
        <v>1560</v>
      </c>
      <c r="AP48" s="13">
        <v>48</v>
      </c>
      <c r="AQ48" s="58" t="s">
        <v>1561</v>
      </c>
      <c r="AR48" s="55" t="s">
        <v>1560</v>
      </c>
    </row>
    <row r="49" spans="1:44">
      <c r="A49" s="26" t="s">
        <v>1562</v>
      </c>
      <c r="N49" s="12">
        <v>402</v>
      </c>
      <c r="O49" s="13" t="s">
        <v>1563</v>
      </c>
      <c r="P49" s="13" t="s">
        <v>1229</v>
      </c>
      <c r="Q49" s="14" t="s">
        <v>1229</v>
      </c>
      <c r="AH49" s="12">
        <v>48</v>
      </c>
      <c r="AI49" s="13" t="s">
        <v>1564</v>
      </c>
      <c r="AJ49" s="13" t="s">
        <v>1217</v>
      </c>
      <c r="AK49" s="13" t="s">
        <v>1177</v>
      </c>
      <c r="AL49" s="13" t="s">
        <v>1565</v>
      </c>
      <c r="AM49" s="14" t="s">
        <v>1566</v>
      </c>
      <c r="AO49" s="12" t="s">
        <v>1567</v>
      </c>
      <c r="AP49" s="13">
        <v>49</v>
      </c>
      <c r="AQ49" s="58">
        <v>201213</v>
      </c>
      <c r="AR49" s="55" t="str">
        <f>AO49</f>
        <v>FY 2012</v>
      </c>
    </row>
    <row r="50" spans="1:44">
      <c r="A50" s="26" t="s">
        <v>1568</v>
      </c>
      <c r="N50" s="12">
        <v>403</v>
      </c>
      <c r="O50" s="13" t="s">
        <v>1569</v>
      </c>
      <c r="P50" s="13" t="s">
        <v>1229</v>
      </c>
      <c r="Q50" s="14" t="s">
        <v>1229</v>
      </c>
      <c r="AH50" s="12">
        <v>44</v>
      </c>
      <c r="AI50" s="13" t="s">
        <v>1570</v>
      </c>
      <c r="AJ50" s="13" t="s">
        <v>1217</v>
      </c>
      <c r="AK50" s="13" t="s">
        <v>1177</v>
      </c>
      <c r="AL50" s="13" t="s">
        <v>1571</v>
      </c>
      <c r="AM50" s="14" t="s">
        <v>1572</v>
      </c>
      <c r="AO50" s="12" t="s">
        <v>1573</v>
      </c>
      <c r="AP50" s="13">
        <v>50</v>
      </c>
      <c r="AQ50" s="58">
        <v>201214</v>
      </c>
      <c r="AR50" s="55" t="str">
        <f>AO50</f>
        <v>YTD 2012</v>
      </c>
    </row>
    <row r="51" spans="1:44">
      <c r="A51" s="26" t="s">
        <v>1574</v>
      </c>
      <c r="N51" s="12">
        <v>404</v>
      </c>
      <c r="O51" s="13" t="s">
        <v>1575</v>
      </c>
      <c r="P51" s="13" t="s">
        <v>1229</v>
      </c>
      <c r="Q51" s="14" t="s">
        <v>1229</v>
      </c>
      <c r="AH51" s="12">
        <v>45</v>
      </c>
      <c r="AI51" s="13" t="s">
        <v>1570</v>
      </c>
      <c r="AJ51" s="13" t="s">
        <v>1217</v>
      </c>
      <c r="AK51" s="13" t="s">
        <v>1177</v>
      </c>
      <c r="AL51" s="13" t="s">
        <v>1576</v>
      </c>
      <c r="AM51" s="14" t="s">
        <v>1577</v>
      </c>
      <c r="AO51" s="12" t="s">
        <v>1578</v>
      </c>
      <c r="AP51" s="13">
        <v>51</v>
      </c>
      <c r="AQ51" s="58" t="s">
        <v>1579</v>
      </c>
      <c r="AR51" s="55" t="s">
        <v>1578</v>
      </c>
    </row>
    <row r="52" spans="1:44">
      <c r="A52" s="26" t="s">
        <v>1580</v>
      </c>
      <c r="N52" s="12">
        <v>405</v>
      </c>
      <c r="O52" s="13" t="s">
        <v>1581</v>
      </c>
      <c r="P52" s="13" t="s">
        <v>1229</v>
      </c>
      <c r="Q52" s="14" t="s">
        <v>1229</v>
      </c>
      <c r="AH52" s="12">
        <v>46</v>
      </c>
      <c r="AI52" s="13" t="s">
        <v>1582</v>
      </c>
      <c r="AJ52" s="13" t="s">
        <v>1191</v>
      </c>
      <c r="AK52" s="13" t="s">
        <v>1192</v>
      </c>
      <c r="AL52" s="13" t="s">
        <v>1583</v>
      </c>
      <c r="AM52" s="14" t="s">
        <v>1584</v>
      </c>
      <c r="AO52" s="12" t="s">
        <v>1585</v>
      </c>
      <c r="AP52" s="13">
        <v>52</v>
      </c>
      <c r="AQ52" s="58" t="s">
        <v>1586</v>
      </c>
      <c r="AR52" s="55" t="s">
        <v>1585</v>
      </c>
    </row>
    <row r="53" spans="1:44">
      <c r="A53" s="27" t="s">
        <v>978</v>
      </c>
      <c r="N53" s="12">
        <v>406</v>
      </c>
      <c r="O53" s="13" t="s">
        <v>1587</v>
      </c>
      <c r="P53" s="13" t="s">
        <v>1229</v>
      </c>
      <c r="Q53" s="14" t="s">
        <v>1229</v>
      </c>
      <c r="AH53" s="12">
        <v>50</v>
      </c>
      <c r="AI53" s="13" t="s">
        <v>1588</v>
      </c>
      <c r="AJ53" s="13" t="s">
        <v>1229</v>
      </c>
      <c r="AK53" s="13" t="s">
        <v>1229</v>
      </c>
      <c r="AL53" s="13" t="s">
        <v>1589</v>
      </c>
      <c r="AM53" s="14" t="s">
        <v>1590</v>
      </c>
      <c r="AO53" s="12" t="s">
        <v>1591</v>
      </c>
      <c r="AP53" s="13">
        <v>53</v>
      </c>
      <c r="AQ53" s="58" t="s">
        <v>1592</v>
      </c>
      <c r="AR53" s="55" t="s">
        <v>1591</v>
      </c>
    </row>
    <row r="54" spans="1:44">
      <c r="N54" s="12">
        <v>407</v>
      </c>
      <c r="O54" s="13" t="s">
        <v>1593</v>
      </c>
      <c r="P54" s="13" t="s">
        <v>1229</v>
      </c>
      <c r="Q54" s="14" t="s">
        <v>1229</v>
      </c>
      <c r="AH54" s="12">
        <v>42</v>
      </c>
      <c r="AI54" s="13" t="s">
        <v>1594</v>
      </c>
      <c r="AJ54" s="13" t="s">
        <v>1217</v>
      </c>
      <c r="AK54" s="13" t="s">
        <v>1177</v>
      </c>
      <c r="AL54" s="13" t="s">
        <v>1595</v>
      </c>
      <c r="AM54" s="14" t="s">
        <v>1596</v>
      </c>
      <c r="AO54" s="12" t="s">
        <v>1597</v>
      </c>
      <c r="AP54" s="13">
        <v>54</v>
      </c>
      <c r="AQ54" s="58" t="s">
        <v>1598</v>
      </c>
      <c r="AR54" s="55" t="s">
        <v>1597</v>
      </c>
    </row>
    <row r="55" spans="1:44">
      <c r="A55" s="37" t="s">
        <v>117</v>
      </c>
      <c r="N55" s="12">
        <v>408</v>
      </c>
      <c r="O55" s="13" t="s">
        <v>1599</v>
      </c>
      <c r="P55" s="13" t="s">
        <v>1229</v>
      </c>
      <c r="Q55" s="14" t="s">
        <v>1229</v>
      </c>
      <c r="AH55" s="12">
        <v>238</v>
      </c>
      <c r="AI55" s="13" t="s">
        <v>1600</v>
      </c>
      <c r="AJ55" s="13" t="s">
        <v>1163</v>
      </c>
      <c r="AK55" s="13" t="s">
        <v>1163</v>
      </c>
      <c r="AL55" s="13" t="s">
        <v>1601</v>
      </c>
      <c r="AM55" s="14" t="s">
        <v>1602</v>
      </c>
      <c r="AO55" s="12" t="s">
        <v>1603</v>
      </c>
      <c r="AP55" s="13">
        <v>55</v>
      </c>
      <c r="AQ55" s="58">
        <v>201313</v>
      </c>
      <c r="AR55" s="55" t="str">
        <f>AO55</f>
        <v>FY 2013</v>
      </c>
    </row>
    <row r="56" spans="1:44">
      <c r="A56" s="21" t="s">
        <v>1604</v>
      </c>
      <c r="N56" s="12">
        <v>409</v>
      </c>
      <c r="O56" s="13" t="s">
        <v>1501</v>
      </c>
      <c r="P56" s="13" t="s">
        <v>1229</v>
      </c>
      <c r="Q56" s="14" t="s">
        <v>1229</v>
      </c>
      <c r="AH56" s="12">
        <v>51</v>
      </c>
      <c r="AI56" s="13" t="s">
        <v>1605</v>
      </c>
      <c r="AJ56" s="13" t="s">
        <v>1229</v>
      </c>
      <c r="AK56" s="13" t="s">
        <v>1229</v>
      </c>
      <c r="AL56" s="13" t="s">
        <v>1606</v>
      </c>
      <c r="AM56" s="14" t="s">
        <v>1607</v>
      </c>
      <c r="AO56" s="12" t="s">
        <v>1608</v>
      </c>
      <c r="AP56" s="13">
        <v>56</v>
      </c>
      <c r="AQ56" s="58">
        <v>201314</v>
      </c>
      <c r="AR56" s="55" t="str">
        <f>AO56</f>
        <v>YTD 2013</v>
      </c>
    </row>
    <row r="57" spans="1:44">
      <c r="A57" s="9" t="s">
        <v>1609</v>
      </c>
      <c r="N57" s="12">
        <v>410</v>
      </c>
      <c r="O57" s="13" t="s">
        <v>1610</v>
      </c>
      <c r="P57" s="13" t="s">
        <v>1229</v>
      </c>
      <c r="Q57" s="14" t="s">
        <v>1229</v>
      </c>
      <c r="AH57" s="12">
        <v>54</v>
      </c>
      <c r="AI57" s="13" t="s">
        <v>1611</v>
      </c>
      <c r="AJ57" s="13" t="s">
        <v>1145</v>
      </c>
      <c r="AK57" s="13" t="s">
        <v>1145</v>
      </c>
      <c r="AL57" s="13" t="s">
        <v>1612</v>
      </c>
      <c r="AM57" s="14" t="s">
        <v>1613</v>
      </c>
      <c r="AO57" s="12" t="s">
        <v>1614</v>
      </c>
      <c r="AP57" s="13">
        <v>57</v>
      </c>
      <c r="AQ57" s="58" t="s">
        <v>1615</v>
      </c>
      <c r="AR57" s="55" t="s">
        <v>1614</v>
      </c>
    </row>
    <row r="58" spans="1:44">
      <c r="A58" s="9" t="s">
        <v>1616</v>
      </c>
      <c r="N58" s="12">
        <v>411</v>
      </c>
      <c r="O58" s="13" t="s">
        <v>1617</v>
      </c>
      <c r="P58" s="13" t="s">
        <v>1229</v>
      </c>
      <c r="Q58" s="14" t="s">
        <v>1229</v>
      </c>
      <c r="AH58" s="12">
        <v>55</v>
      </c>
      <c r="AI58" s="13" t="s">
        <v>1326</v>
      </c>
      <c r="AJ58" s="13" t="s">
        <v>1163</v>
      </c>
      <c r="AK58" s="13" t="s">
        <v>1163</v>
      </c>
      <c r="AL58" s="13" t="s">
        <v>1618</v>
      </c>
      <c r="AM58" s="14" t="s">
        <v>1619</v>
      </c>
      <c r="AO58" s="12" t="s">
        <v>1620</v>
      </c>
      <c r="AP58" s="13">
        <v>58</v>
      </c>
      <c r="AQ58" s="58" t="s">
        <v>1621</v>
      </c>
      <c r="AR58" s="55" t="s">
        <v>1620</v>
      </c>
    </row>
    <row r="59" spans="1:44">
      <c r="A59" s="9" t="s">
        <v>1622</v>
      </c>
      <c r="N59" s="12">
        <v>412</v>
      </c>
      <c r="O59" s="13" t="s">
        <v>1443</v>
      </c>
      <c r="P59" s="13" t="s">
        <v>1229</v>
      </c>
      <c r="Q59" s="14" t="s">
        <v>1229</v>
      </c>
      <c r="AH59" s="12">
        <v>59</v>
      </c>
      <c r="AI59" s="13" t="s">
        <v>1336</v>
      </c>
      <c r="AJ59" s="13" t="s">
        <v>1163</v>
      </c>
      <c r="AK59" s="13" t="s">
        <v>1163</v>
      </c>
      <c r="AL59" s="13" t="s">
        <v>1623</v>
      </c>
      <c r="AM59" s="14" t="s">
        <v>1624</v>
      </c>
      <c r="AO59" s="12" t="s">
        <v>1625</v>
      </c>
      <c r="AP59" s="13">
        <v>59</v>
      </c>
      <c r="AQ59" s="58" t="s">
        <v>1626</v>
      </c>
      <c r="AR59" s="55" t="s">
        <v>1625</v>
      </c>
    </row>
    <row r="60" spans="1:44">
      <c r="A60" s="9" t="s">
        <v>1627</v>
      </c>
      <c r="N60" s="12">
        <v>413</v>
      </c>
      <c r="O60" s="13" t="s">
        <v>1261</v>
      </c>
      <c r="P60" s="13" t="s">
        <v>1229</v>
      </c>
      <c r="Q60" s="14" t="s">
        <v>1229</v>
      </c>
      <c r="AH60" s="12">
        <v>57</v>
      </c>
      <c r="AI60" s="13" t="s">
        <v>1628</v>
      </c>
      <c r="AJ60" s="13" t="s">
        <v>1217</v>
      </c>
      <c r="AK60" s="13" t="s">
        <v>1177</v>
      </c>
      <c r="AL60" s="13" t="s">
        <v>1629</v>
      </c>
      <c r="AM60" s="14" t="s">
        <v>1630</v>
      </c>
      <c r="AO60" s="12" t="s">
        <v>1631</v>
      </c>
      <c r="AP60" s="13">
        <v>60</v>
      </c>
      <c r="AQ60" s="58" t="s">
        <v>1632</v>
      </c>
      <c r="AR60" s="55" t="s">
        <v>1631</v>
      </c>
    </row>
    <row r="61" spans="1:44">
      <c r="A61" s="9" t="s">
        <v>1633</v>
      </c>
      <c r="N61" s="12">
        <v>414</v>
      </c>
      <c r="O61" s="13" t="s">
        <v>1634</v>
      </c>
      <c r="P61" s="13" t="s">
        <v>1229</v>
      </c>
      <c r="Q61" s="14" t="s">
        <v>1229</v>
      </c>
      <c r="AH61" s="12">
        <v>58</v>
      </c>
      <c r="AI61" s="13" t="s">
        <v>1635</v>
      </c>
      <c r="AJ61" s="13" t="s">
        <v>1229</v>
      </c>
      <c r="AK61" s="13" t="s">
        <v>1229</v>
      </c>
      <c r="AL61" s="13" t="s">
        <v>1636</v>
      </c>
      <c r="AM61" s="14" t="s">
        <v>1637</v>
      </c>
      <c r="AO61" s="12" t="s">
        <v>1638</v>
      </c>
      <c r="AP61" s="13">
        <v>61</v>
      </c>
      <c r="AQ61" s="58">
        <v>201413</v>
      </c>
      <c r="AR61" s="55" t="str">
        <f>AO61</f>
        <v>FY 2014</v>
      </c>
    </row>
    <row r="62" spans="1:44">
      <c r="A62" s="9" t="s">
        <v>1639</v>
      </c>
      <c r="N62" s="12">
        <v>415</v>
      </c>
      <c r="O62" s="13" t="s">
        <v>1640</v>
      </c>
      <c r="P62" s="13" t="s">
        <v>1229</v>
      </c>
      <c r="Q62" s="14" t="s">
        <v>1229</v>
      </c>
      <c r="AH62" s="12">
        <v>60</v>
      </c>
      <c r="AI62" s="13" t="s">
        <v>1641</v>
      </c>
      <c r="AJ62" s="13" t="s">
        <v>1229</v>
      </c>
      <c r="AK62" s="13" t="s">
        <v>1229</v>
      </c>
      <c r="AL62" s="13" t="s">
        <v>1642</v>
      </c>
      <c r="AM62" s="14" t="s">
        <v>1643</v>
      </c>
      <c r="AO62" s="12" t="s">
        <v>1644</v>
      </c>
      <c r="AP62" s="13">
        <v>62</v>
      </c>
      <c r="AQ62" s="58">
        <v>201414</v>
      </c>
      <c r="AR62" s="55" t="str">
        <f>AO62</f>
        <v>YTD 2014</v>
      </c>
    </row>
    <row r="63" spans="1:44">
      <c r="A63" s="9" t="s">
        <v>1645</v>
      </c>
      <c r="N63" s="22">
        <v>501</v>
      </c>
      <c r="O63" s="23" t="s">
        <v>978</v>
      </c>
      <c r="P63" s="23"/>
      <c r="Q63" s="25"/>
      <c r="AH63" s="12">
        <v>62</v>
      </c>
      <c r="AI63" s="13" t="s">
        <v>1646</v>
      </c>
      <c r="AJ63" s="13" t="s">
        <v>1229</v>
      </c>
      <c r="AK63" s="13" t="s">
        <v>1229</v>
      </c>
      <c r="AL63" s="13" t="s">
        <v>1647</v>
      </c>
      <c r="AM63" s="14" t="s">
        <v>1648</v>
      </c>
      <c r="AO63" s="12" t="s">
        <v>1649</v>
      </c>
      <c r="AP63" s="13">
        <v>63</v>
      </c>
      <c r="AQ63" s="58" t="s">
        <v>1650</v>
      </c>
      <c r="AR63" s="55" t="s">
        <v>1649</v>
      </c>
    </row>
    <row r="64" spans="1:44">
      <c r="A64" s="9" t="s">
        <v>1651</v>
      </c>
      <c r="AH64" s="12">
        <v>63</v>
      </c>
      <c r="AI64" s="13" t="s">
        <v>1652</v>
      </c>
      <c r="AJ64" s="13" t="s">
        <v>1176</v>
      </c>
      <c r="AK64" s="13" t="s">
        <v>1177</v>
      </c>
      <c r="AL64" s="13" t="s">
        <v>1653</v>
      </c>
      <c r="AM64" s="14" t="s">
        <v>1654</v>
      </c>
      <c r="AO64" s="12" t="s">
        <v>1655</v>
      </c>
      <c r="AP64" s="13">
        <v>64</v>
      </c>
      <c r="AQ64" s="58" t="s">
        <v>1656</v>
      </c>
      <c r="AR64" s="55" t="s">
        <v>1655</v>
      </c>
    </row>
    <row r="65" spans="1:44">
      <c r="A65" s="9" t="s">
        <v>1657</v>
      </c>
      <c r="AH65" s="12">
        <v>192</v>
      </c>
      <c r="AI65" s="13" t="s">
        <v>1658</v>
      </c>
      <c r="AJ65" s="13" t="s">
        <v>1229</v>
      </c>
      <c r="AK65" s="13" t="s">
        <v>1229</v>
      </c>
      <c r="AL65" s="13" t="s">
        <v>1659</v>
      </c>
      <c r="AM65" s="14" t="s">
        <v>1660</v>
      </c>
      <c r="AO65" s="12" t="s">
        <v>1661</v>
      </c>
      <c r="AP65" s="13">
        <v>65</v>
      </c>
      <c r="AQ65" s="58" t="s">
        <v>1662</v>
      </c>
      <c r="AR65" s="55" t="s">
        <v>1661</v>
      </c>
    </row>
    <row r="66" spans="1:44">
      <c r="A66" s="9" t="s">
        <v>1663</v>
      </c>
      <c r="AH66" s="12">
        <v>84</v>
      </c>
      <c r="AI66" s="13" t="s">
        <v>1664</v>
      </c>
      <c r="AJ66" s="13" t="s">
        <v>1217</v>
      </c>
      <c r="AK66" s="13" t="s">
        <v>1177</v>
      </c>
      <c r="AL66" s="13" t="s">
        <v>1665</v>
      </c>
      <c r="AM66" s="14" t="s">
        <v>1666</v>
      </c>
      <c r="AO66" s="12" t="s">
        <v>1667</v>
      </c>
      <c r="AP66" s="13">
        <v>66</v>
      </c>
      <c r="AQ66" s="58" t="s">
        <v>1668</v>
      </c>
      <c r="AR66" s="55" t="s">
        <v>1667</v>
      </c>
    </row>
    <row r="67" spans="1:44">
      <c r="A67" s="16" t="s">
        <v>1669</v>
      </c>
      <c r="AH67" s="12">
        <v>64</v>
      </c>
      <c r="AI67" s="13" t="s">
        <v>1670</v>
      </c>
      <c r="AJ67" s="13" t="s">
        <v>1217</v>
      </c>
      <c r="AK67" s="13" t="s">
        <v>1177</v>
      </c>
      <c r="AL67" s="13" t="s">
        <v>1671</v>
      </c>
      <c r="AM67" s="14" t="s">
        <v>1672</v>
      </c>
      <c r="AO67" s="12" t="s">
        <v>1673</v>
      </c>
      <c r="AP67" s="13">
        <v>67</v>
      </c>
      <c r="AQ67" s="58">
        <v>201513</v>
      </c>
      <c r="AR67" s="55" t="str">
        <f>AO67</f>
        <v>FY 2015</v>
      </c>
    </row>
    <row r="68" spans="1:44">
      <c r="AH68" s="12">
        <v>67</v>
      </c>
      <c r="AI68" s="13" t="s">
        <v>1173</v>
      </c>
      <c r="AJ68" s="13" t="s">
        <v>1145</v>
      </c>
      <c r="AK68" s="13" t="s">
        <v>1145</v>
      </c>
      <c r="AL68" s="13" t="s">
        <v>1674</v>
      </c>
      <c r="AM68" s="14" t="s">
        <v>1675</v>
      </c>
      <c r="AO68" s="12" t="s">
        <v>1676</v>
      </c>
      <c r="AP68" s="13">
        <v>68</v>
      </c>
      <c r="AQ68" s="58">
        <v>201514</v>
      </c>
      <c r="AR68" s="55" t="str">
        <f>AO68</f>
        <v>YTD 2015</v>
      </c>
    </row>
    <row r="69" spans="1:44">
      <c r="AH69" s="12">
        <v>68</v>
      </c>
      <c r="AI69" s="13" t="s">
        <v>1677</v>
      </c>
      <c r="AJ69" s="13" t="s">
        <v>1217</v>
      </c>
      <c r="AK69" s="13" t="s">
        <v>1177</v>
      </c>
      <c r="AL69" s="13" t="s">
        <v>1678</v>
      </c>
      <c r="AM69" s="14" t="s">
        <v>1679</v>
      </c>
      <c r="AO69" s="12" t="s">
        <v>1680</v>
      </c>
      <c r="AP69" s="13">
        <v>69</v>
      </c>
      <c r="AQ69" s="58" t="s">
        <v>1681</v>
      </c>
      <c r="AR69" s="55" t="s">
        <v>1680</v>
      </c>
    </row>
    <row r="70" spans="1:44">
      <c r="AH70" s="12">
        <v>73</v>
      </c>
      <c r="AI70" s="13" t="s">
        <v>1682</v>
      </c>
      <c r="AJ70" s="13" t="s">
        <v>978</v>
      </c>
      <c r="AK70" s="13" t="s">
        <v>978</v>
      </c>
      <c r="AL70" s="13" t="s">
        <v>1683</v>
      </c>
      <c r="AM70" s="14" t="s">
        <v>1684</v>
      </c>
      <c r="AO70" s="12" t="s">
        <v>1685</v>
      </c>
      <c r="AP70" s="13">
        <v>70</v>
      </c>
      <c r="AQ70" s="58" t="s">
        <v>1686</v>
      </c>
      <c r="AR70" s="55" t="s">
        <v>1685</v>
      </c>
    </row>
    <row r="71" spans="1:44">
      <c r="AH71" s="12">
        <v>71</v>
      </c>
      <c r="AI71" s="13" t="s">
        <v>1687</v>
      </c>
      <c r="AJ71" s="13" t="s">
        <v>1229</v>
      </c>
      <c r="AK71" s="13" t="s">
        <v>1229</v>
      </c>
      <c r="AL71" s="13" t="s">
        <v>1688</v>
      </c>
      <c r="AM71" s="14" t="s">
        <v>1689</v>
      </c>
      <c r="AO71" s="12" t="s">
        <v>1690</v>
      </c>
      <c r="AP71" s="13">
        <v>71</v>
      </c>
      <c r="AQ71" s="58" t="s">
        <v>1691</v>
      </c>
      <c r="AR71" s="55" t="s">
        <v>1690</v>
      </c>
    </row>
    <row r="72" spans="1:44">
      <c r="AH72" s="12">
        <v>70</v>
      </c>
      <c r="AI72" s="13" t="s">
        <v>1692</v>
      </c>
      <c r="AJ72" s="13" t="s">
        <v>1191</v>
      </c>
      <c r="AK72" s="13" t="s">
        <v>1192</v>
      </c>
      <c r="AL72" s="13" t="s">
        <v>1693</v>
      </c>
      <c r="AM72" s="14" t="s">
        <v>1694</v>
      </c>
      <c r="AO72" s="12" t="s">
        <v>1695</v>
      </c>
      <c r="AP72" s="13">
        <v>72</v>
      </c>
      <c r="AQ72" s="58" t="s">
        <v>1696</v>
      </c>
      <c r="AR72" s="55" t="s">
        <v>1695</v>
      </c>
    </row>
    <row r="73" spans="1:44">
      <c r="AH73" s="12">
        <v>69</v>
      </c>
      <c r="AI73" s="13" t="s">
        <v>1188</v>
      </c>
      <c r="AJ73" s="13" t="s">
        <v>1145</v>
      </c>
      <c r="AK73" s="13" t="s">
        <v>1145</v>
      </c>
      <c r="AL73" s="13" t="s">
        <v>1697</v>
      </c>
      <c r="AM73" s="14" t="s">
        <v>1698</v>
      </c>
      <c r="AO73" s="12" t="s">
        <v>1699</v>
      </c>
      <c r="AP73" s="13">
        <v>73</v>
      </c>
      <c r="AQ73" s="58">
        <v>201613</v>
      </c>
      <c r="AR73" s="55" t="str">
        <f>AO73</f>
        <v>FY 2016</v>
      </c>
    </row>
    <row r="74" spans="1:44">
      <c r="AH74" s="12">
        <v>72</v>
      </c>
      <c r="AI74" s="13" t="s">
        <v>1203</v>
      </c>
      <c r="AJ74" s="13" t="s">
        <v>1145</v>
      </c>
      <c r="AK74" s="13" t="s">
        <v>1145</v>
      </c>
      <c r="AL74" s="13" t="s">
        <v>1700</v>
      </c>
      <c r="AM74" s="14" t="s">
        <v>1701</v>
      </c>
      <c r="AO74" s="12" t="s">
        <v>1702</v>
      </c>
      <c r="AP74" s="13">
        <v>74</v>
      </c>
      <c r="AQ74" s="58">
        <v>201614</v>
      </c>
      <c r="AR74" s="55" t="str">
        <f>AO74</f>
        <v>YTD 2016</v>
      </c>
    </row>
    <row r="75" spans="1:44">
      <c r="AH75" s="12">
        <v>89</v>
      </c>
      <c r="AI75" s="13" t="s">
        <v>1703</v>
      </c>
      <c r="AJ75" s="13" t="s">
        <v>1229</v>
      </c>
      <c r="AK75" s="13" t="s">
        <v>1229</v>
      </c>
      <c r="AL75" s="13" t="s">
        <v>1704</v>
      </c>
      <c r="AM75" s="14" t="s">
        <v>1705</v>
      </c>
      <c r="AO75" s="12" t="s">
        <v>1706</v>
      </c>
      <c r="AP75" s="13">
        <v>75</v>
      </c>
      <c r="AQ75" s="58" t="s">
        <v>1707</v>
      </c>
      <c r="AR75" s="55" t="s">
        <v>1706</v>
      </c>
    </row>
    <row r="76" spans="1:44">
      <c r="AH76" s="12">
        <v>176</v>
      </c>
      <c r="AI76" s="13" t="s">
        <v>1708</v>
      </c>
      <c r="AJ76" s="13" t="s">
        <v>1191</v>
      </c>
      <c r="AK76" s="13" t="s">
        <v>1192</v>
      </c>
      <c r="AL76" s="13" t="s">
        <v>1709</v>
      </c>
      <c r="AM76" s="14" t="s">
        <v>1710</v>
      </c>
      <c r="AO76" s="12" t="s">
        <v>1711</v>
      </c>
      <c r="AP76" s="13">
        <v>76</v>
      </c>
      <c r="AQ76" s="58" t="s">
        <v>1712</v>
      </c>
      <c r="AR76" s="55" t="s">
        <v>1711</v>
      </c>
    </row>
    <row r="77" spans="1:44">
      <c r="AH77" s="12">
        <v>12</v>
      </c>
      <c r="AI77" s="13" t="s">
        <v>1713</v>
      </c>
      <c r="AJ77" s="13" t="s">
        <v>1217</v>
      </c>
      <c r="AK77" s="13" t="s">
        <v>1177</v>
      </c>
      <c r="AL77" s="13" t="s">
        <v>1714</v>
      </c>
      <c r="AM77" s="14" t="s">
        <v>1715</v>
      </c>
      <c r="AO77" s="12" t="s">
        <v>1716</v>
      </c>
      <c r="AP77" s="13">
        <v>77</v>
      </c>
      <c r="AQ77" s="58" t="s">
        <v>1717</v>
      </c>
      <c r="AR77" s="55" t="s">
        <v>1716</v>
      </c>
    </row>
    <row r="78" spans="1:44">
      <c r="AH78" s="12">
        <v>75</v>
      </c>
      <c r="AI78" s="13" t="s">
        <v>1718</v>
      </c>
      <c r="AJ78" s="13" t="s">
        <v>1217</v>
      </c>
      <c r="AK78" s="13" t="s">
        <v>1177</v>
      </c>
      <c r="AL78" s="13" t="s">
        <v>1719</v>
      </c>
      <c r="AM78" s="14" t="s">
        <v>1720</v>
      </c>
      <c r="AO78" s="12" t="s">
        <v>1721</v>
      </c>
      <c r="AP78" s="13">
        <v>78</v>
      </c>
      <c r="AQ78" s="58" t="s">
        <v>1722</v>
      </c>
      <c r="AR78" s="55" t="s">
        <v>1721</v>
      </c>
    </row>
    <row r="79" spans="1:44">
      <c r="AH79" s="12">
        <v>82</v>
      </c>
      <c r="AI79" s="13" t="s">
        <v>1723</v>
      </c>
      <c r="AJ79" s="13" t="s">
        <v>1217</v>
      </c>
      <c r="AK79" s="13" t="s">
        <v>1177</v>
      </c>
      <c r="AL79" s="13" t="s">
        <v>1724</v>
      </c>
      <c r="AM79" s="14" t="s">
        <v>1725</v>
      </c>
      <c r="AO79" s="12" t="s">
        <v>1726</v>
      </c>
      <c r="AP79" s="13">
        <v>79</v>
      </c>
      <c r="AQ79" s="58">
        <v>201713</v>
      </c>
      <c r="AR79" s="55" t="str">
        <f>AO79</f>
        <v>FY 2017</v>
      </c>
    </row>
    <row r="80" spans="1:44">
      <c r="AH80" s="12">
        <v>77</v>
      </c>
      <c r="AI80" s="13" t="s">
        <v>1727</v>
      </c>
      <c r="AJ80" s="13" t="s">
        <v>1163</v>
      </c>
      <c r="AK80" s="13" t="s">
        <v>1163</v>
      </c>
      <c r="AL80" s="13" t="s">
        <v>1728</v>
      </c>
      <c r="AM80" s="14" t="s">
        <v>1729</v>
      </c>
      <c r="AO80" s="12" t="s">
        <v>1730</v>
      </c>
      <c r="AP80" s="13">
        <v>80</v>
      </c>
      <c r="AQ80" s="58">
        <v>201714</v>
      </c>
      <c r="AR80" s="55" t="s">
        <v>1730</v>
      </c>
    </row>
    <row r="81" spans="11:44">
      <c r="AH81" s="12">
        <v>56</v>
      </c>
      <c r="AI81" s="13" t="s">
        <v>1214</v>
      </c>
      <c r="AJ81" s="13" t="s">
        <v>1145</v>
      </c>
      <c r="AK81" s="13" t="s">
        <v>1145</v>
      </c>
      <c r="AL81" s="13" t="s">
        <v>1731</v>
      </c>
      <c r="AM81" s="14" t="s">
        <v>1732</v>
      </c>
      <c r="AO81" s="12" t="s">
        <v>1733</v>
      </c>
      <c r="AP81" s="13">
        <v>81</v>
      </c>
      <c r="AQ81" s="58">
        <v>201801</v>
      </c>
      <c r="AR81" s="55" t="s">
        <v>1733</v>
      </c>
    </row>
    <row r="82" spans="11:44">
      <c r="AH82" s="12">
        <v>78</v>
      </c>
      <c r="AI82" s="13" t="s">
        <v>1734</v>
      </c>
      <c r="AJ82" s="13" t="s">
        <v>1217</v>
      </c>
      <c r="AK82" s="13" t="s">
        <v>1177</v>
      </c>
      <c r="AL82" s="13" t="s">
        <v>1735</v>
      </c>
      <c r="AM82" s="14" t="s">
        <v>1736</v>
      </c>
      <c r="AO82" s="12" t="s">
        <v>1737</v>
      </c>
      <c r="AP82" s="13">
        <v>82</v>
      </c>
      <c r="AQ82" s="58">
        <v>201802</v>
      </c>
      <c r="AR82" s="55" t="s">
        <v>1737</v>
      </c>
    </row>
    <row r="83" spans="11:44">
      <c r="AH83" s="12">
        <v>79</v>
      </c>
      <c r="AI83" s="13" t="s">
        <v>1738</v>
      </c>
      <c r="AJ83" s="13" t="s">
        <v>1163</v>
      </c>
      <c r="AK83" s="13" t="s">
        <v>1163</v>
      </c>
      <c r="AL83" s="13" t="s">
        <v>1739</v>
      </c>
      <c r="AM83" s="14" t="s">
        <v>1740</v>
      </c>
      <c r="AO83" s="12" t="s">
        <v>1741</v>
      </c>
      <c r="AP83" s="13">
        <v>83</v>
      </c>
      <c r="AQ83" s="58">
        <v>201803</v>
      </c>
      <c r="AR83" s="55" t="s">
        <v>1741</v>
      </c>
    </row>
    <row r="84" spans="11:44">
      <c r="AH84" s="12">
        <v>85</v>
      </c>
      <c r="AI84" s="13" t="s">
        <v>1226</v>
      </c>
      <c r="AJ84" s="13" t="s">
        <v>1145</v>
      </c>
      <c r="AK84" s="13" t="s">
        <v>1145</v>
      </c>
      <c r="AL84" s="13" t="s">
        <v>1742</v>
      </c>
      <c r="AM84" s="14" t="s">
        <v>1743</v>
      </c>
      <c r="AO84" s="12" t="s">
        <v>1744</v>
      </c>
      <c r="AP84" s="13">
        <v>84</v>
      </c>
      <c r="AQ84" s="58">
        <v>201804</v>
      </c>
      <c r="AR84" s="55" t="s">
        <v>1744</v>
      </c>
    </row>
    <row r="85" spans="11:44">
      <c r="K85" s="43"/>
      <c r="AH85" s="12">
        <v>87</v>
      </c>
      <c r="AI85" s="13" t="s">
        <v>1745</v>
      </c>
      <c r="AJ85" s="13" t="s">
        <v>1229</v>
      </c>
      <c r="AK85" s="13" t="s">
        <v>1229</v>
      </c>
      <c r="AL85" s="13" t="s">
        <v>1746</v>
      </c>
      <c r="AM85" s="14" t="s">
        <v>1747</v>
      </c>
      <c r="AO85" s="12" t="s">
        <v>1748</v>
      </c>
      <c r="AP85" s="13">
        <v>85</v>
      </c>
      <c r="AQ85" s="58">
        <v>201813</v>
      </c>
      <c r="AR85" s="55" t="str">
        <f>AO85</f>
        <v>FY 2018</v>
      </c>
    </row>
    <row r="86" spans="11:44">
      <c r="AH86" s="12">
        <v>86</v>
      </c>
      <c r="AI86" s="13" t="s">
        <v>1749</v>
      </c>
      <c r="AJ86" s="13" t="s">
        <v>1229</v>
      </c>
      <c r="AK86" s="13" t="s">
        <v>1229</v>
      </c>
      <c r="AL86" s="13" t="s">
        <v>1750</v>
      </c>
      <c r="AM86" s="14" t="s">
        <v>1751</v>
      </c>
      <c r="AO86" s="12" t="s">
        <v>1752</v>
      </c>
      <c r="AP86" s="13">
        <v>86</v>
      </c>
      <c r="AQ86" s="58">
        <v>201814</v>
      </c>
      <c r="AR86" s="55" t="str">
        <f>AO86</f>
        <v>YTD 2018</v>
      </c>
    </row>
    <row r="87" spans="11:44">
      <c r="AH87" s="12">
        <v>81</v>
      </c>
      <c r="AI87" s="13" t="s">
        <v>1753</v>
      </c>
      <c r="AJ87" s="13" t="s">
        <v>1229</v>
      </c>
      <c r="AK87" s="13" t="s">
        <v>1229</v>
      </c>
      <c r="AL87" s="13" t="s">
        <v>1754</v>
      </c>
      <c r="AM87" s="14" t="s">
        <v>1755</v>
      </c>
      <c r="AO87" s="12" t="s">
        <v>1756</v>
      </c>
      <c r="AP87" s="13">
        <v>87</v>
      </c>
      <c r="AQ87" s="58">
        <v>201901</v>
      </c>
      <c r="AR87" s="55" t="s">
        <v>1756</v>
      </c>
    </row>
    <row r="88" spans="11:44">
      <c r="K88" s="43"/>
      <c r="AH88" s="12">
        <v>90</v>
      </c>
      <c r="AI88" s="13" t="s">
        <v>1757</v>
      </c>
      <c r="AJ88" s="13" t="s">
        <v>1191</v>
      </c>
      <c r="AK88" s="13" t="s">
        <v>1192</v>
      </c>
      <c r="AL88" s="13" t="s">
        <v>1758</v>
      </c>
      <c r="AM88" s="14" t="s">
        <v>1759</v>
      </c>
      <c r="AO88" s="12" t="s">
        <v>1760</v>
      </c>
      <c r="AP88" s="13">
        <v>88</v>
      </c>
      <c r="AQ88" s="58">
        <v>201902</v>
      </c>
      <c r="AR88" s="55" t="s">
        <v>1760</v>
      </c>
    </row>
    <row r="89" spans="11:44">
      <c r="AH89" s="12">
        <v>88</v>
      </c>
      <c r="AI89" s="13" t="s">
        <v>1761</v>
      </c>
      <c r="AJ89" s="13" t="s">
        <v>1229</v>
      </c>
      <c r="AK89" s="13" t="s">
        <v>1229</v>
      </c>
      <c r="AL89" s="13" t="s">
        <v>1762</v>
      </c>
      <c r="AM89" s="14" t="s">
        <v>1763</v>
      </c>
      <c r="AO89" s="12" t="s">
        <v>1764</v>
      </c>
      <c r="AP89" s="13">
        <v>89</v>
      </c>
      <c r="AQ89" s="58">
        <v>201903</v>
      </c>
      <c r="AR89" s="55" t="s">
        <v>1764</v>
      </c>
    </row>
    <row r="90" spans="11:44">
      <c r="AH90" s="12">
        <v>239</v>
      </c>
      <c r="AI90" s="13" t="s">
        <v>1765</v>
      </c>
      <c r="AJ90" s="13" t="s">
        <v>1163</v>
      </c>
      <c r="AK90" s="13" t="s">
        <v>1163</v>
      </c>
      <c r="AL90" s="13" t="s">
        <v>1766</v>
      </c>
      <c r="AM90" s="14" t="s">
        <v>1767</v>
      </c>
      <c r="AO90" s="12" t="s">
        <v>1768</v>
      </c>
      <c r="AP90" s="13">
        <v>90</v>
      </c>
      <c r="AQ90" s="58">
        <v>201904</v>
      </c>
      <c r="AR90" s="55" t="s">
        <v>1768</v>
      </c>
    </row>
    <row r="91" spans="11:44">
      <c r="AH91" s="12">
        <v>80</v>
      </c>
      <c r="AI91" s="13" t="s">
        <v>1769</v>
      </c>
      <c r="AJ91" s="13" t="s">
        <v>1217</v>
      </c>
      <c r="AK91" s="13" t="s">
        <v>1177</v>
      </c>
      <c r="AL91" s="13" t="s">
        <v>1770</v>
      </c>
      <c r="AM91" s="14" t="s">
        <v>1771</v>
      </c>
      <c r="AO91" s="12" t="s">
        <v>1772</v>
      </c>
      <c r="AP91" s="13">
        <v>91</v>
      </c>
      <c r="AQ91" s="58">
        <v>201913</v>
      </c>
      <c r="AR91" s="55" t="str">
        <f>AO91</f>
        <v>FY 2019</v>
      </c>
    </row>
    <row r="92" spans="11:44">
      <c r="AH92" s="12">
        <v>83</v>
      </c>
      <c r="AI92" s="13" t="s">
        <v>1773</v>
      </c>
      <c r="AJ92" s="13" t="s">
        <v>1217</v>
      </c>
      <c r="AK92" s="13" t="s">
        <v>1177</v>
      </c>
      <c r="AL92" s="13" t="s">
        <v>1774</v>
      </c>
      <c r="AM92" s="14" t="s">
        <v>1775</v>
      </c>
      <c r="AO92" s="12" t="s">
        <v>1776</v>
      </c>
      <c r="AP92" s="13">
        <v>92</v>
      </c>
      <c r="AQ92" s="58">
        <v>201914</v>
      </c>
      <c r="AR92" s="55" t="str">
        <f>AO92</f>
        <v>YTD 2019</v>
      </c>
    </row>
    <row r="93" spans="11:44">
      <c r="AH93" s="12">
        <v>91</v>
      </c>
      <c r="AI93" s="13" t="s">
        <v>1777</v>
      </c>
      <c r="AJ93" s="13" t="s">
        <v>1229</v>
      </c>
      <c r="AK93" s="13" t="s">
        <v>1229</v>
      </c>
      <c r="AL93" s="13" t="s">
        <v>1778</v>
      </c>
      <c r="AM93" s="14" t="s">
        <v>1779</v>
      </c>
      <c r="AO93" s="12" t="s">
        <v>1780</v>
      </c>
      <c r="AP93" s="13">
        <v>93</v>
      </c>
      <c r="AQ93" s="58">
        <v>202001</v>
      </c>
      <c r="AR93" s="55" t="s">
        <v>1780</v>
      </c>
    </row>
    <row r="94" spans="11:44">
      <c r="AH94" s="12">
        <v>95</v>
      </c>
      <c r="AI94" s="13" t="s">
        <v>1781</v>
      </c>
      <c r="AJ94" s="13" t="s">
        <v>1229</v>
      </c>
      <c r="AK94" s="13" t="s">
        <v>1229</v>
      </c>
      <c r="AL94" s="13" t="s">
        <v>1782</v>
      </c>
      <c r="AM94" s="14" t="s">
        <v>1783</v>
      </c>
      <c r="AO94" s="12" t="s">
        <v>1784</v>
      </c>
      <c r="AP94" s="13">
        <v>94</v>
      </c>
      <c r="AQ94" s="58">
        <v>202002</v>
      </c>
      <c r="AR94" s="55" t="s">
        <v>1784</v>
      </c>
    </row>
    <row r="95" spans="11:44">
      <c r="AH95" s="12">
        <v>93</v>
      </c>
      <c r="AI95" s="13" t="s">
        <v>1785</v>
      </c>
      <c r="AJ95" s="13" t="s">
        <v>1239</v>
      </c>
      <c r="AK95" s="13" t="s">
        <v>1239</v>
      </c>
      <c r="AL95" s="13" t="s">
        <v>1786</v>
      </c>
      <c r="AM95" s="14" t="s">
        <v>1787</v>
      </c>
      <c r="AO95" s="12" t="s">
        <v>1788</v>
      </c>
      <c r="AP95" s="13">
        <v>95</v>
      </c>
      <c r="AQ95" s="58">
        <v>202003</v>
      </c>
      <c r="AR95" s="55" t="s">
        <v>1788</v>
      </c>
    </row>
    <row r="96" spans="11:44">
      <c r="AH96" s="12">
        <v>225</v>
      </c>
      <c r="AI96" s="13" t="s">
        <v>1789</v>
      </c>
      <c r="AJ96" s="13" t="s">
        <v>1145</v>
      </c>
      <c r="AK96" s="13" t="s">
        <v>1145</v>
      </c>
      <c r="AL96" s="13" t="s">
        <v>1790</v>
      </c>
      <c r="AM96" s="14" t="s">
        <v>1791</v>
      </c>
      <c r="AO96" s="12" t="s">
        <v>1792</v>
      </c>
      <c r="AP96" s="13">
        <v>96</v>
      </c>
      <c r="AQ96" s="58">
        <v>202004</v>
      </c>
      <c r="AR96" s="55" t="s">
        <v>1792</v>
      </c>
    </row>
    <row r="97" spans="34:44">
      <c r="AH97" s="12">
        <v>94</v>
      </c>
      <c r="AI97" s="13" t="s">
        <v>1793</v>
      </c>
      <c r="AJ97" s="13" t="s">
        <v>1229</v>
      </c>
      <c r="AK97" s="13" t="s">
        <v>1229</v>
      </c>
      <c r="AL97" s="13" t="s">
        <v>1794</v>
      </c>
      <c r="AM97" s="14" t="s">
        <v>1795</v>
      </c>
      <c r="AO97" s="12" t="s">
        <v>1493</v>
      </c>
      <c r="AP97" s="13">
        <v>97</v>
      </c>
      <c r="AQ97" s="58">
        <v>202005</v>
      </c>
      <c r="AR97" s="55" t="s">
        <v>1493</v>
      </c>
    </row>
    <row r="98" spans="34:44">
      <c r="AH98" s="12">
        <v>92</v>
      </c>
      <c r="AI98" s="13" t="s">
        <v>1475</v>
      </c>
      <c r="AJ98" s="13" t="s">
        <v>1192</v>
      </c>
      <c r="AK98" s="13" t="s">
        <v>1192</v>
      </c>
      <c r="AL98" s="13" t="s">
        <v>1796</v>
      </c>
      <c r="AM98" s="14" t="s">
        <v>1797</v>
      </c>
      <c r="AO98" s="12" t="s">
        <v>1798</v>
      </c>
      <c r="AP98" s="13">
        <v>98</v>
      </c>
      <c r="AQ98" s="58">
        <v>202006</v>
      </c>
      <c r="AR98" s="55" t="str">
        <f>AO98</f>
        <v>YTD 2020</v>
      </c>
    </row>
    <row r="99" spans="34:44">
      <c r="AH99" s="12">
        <v>96</v>
      </c>
      <c r="AI99" s="13" t="s">
        <v>1344</v>
      </c>
      <c r="AJ99" s="13" t="s">
        <v>1163</v>
      </c>
      <c r="AK99" s="13" t="s">
        <v>1163</v>
      </c>
      <c r="AL99" s="13" t="s">
        <v>1799</v>
      </c>
      <c r="AM99" s="14" t="s">
        <v>1800</v>
      </c>
      <c r="AO99" s="12" t="s">
        <v>1801</v>
      </c>
      <c r="AP99" s="13">
        <v>99</v>
      </c>
      <c r="AQ99" s="58">
        <v>202007</v>
      </c>
      <c r="AR99" s="55" t="s">
        <v>1801</v>
      </c>
    </row>
    <row r="100" spans="34:44">
      <c r="AH100" s="12">
        <v>102</v>
      </c>
      <c r="AI100" s="13" t="s">
        <v>1802</v>
      </c>
      <c r="AJ100" s="13" t="s">
        <v>1163</v>
      </c>
      <c r="AK100" s="13" t="s">
        <v>1163</v>
      </c>
      <c r="AL100" s="13" t="s">
        <v>1803</v>
      </c>
      <c r="AM100" s="14" t="s">
        <v>1804</v>
      </c>
      <c r="AO100" s="12" t="s">
        <v>1805</v>
      </c>
      <c r="AP100" s="13">
        <v>100</v>
      </c>
      <c r="AQ100" s="58">
        <v>202008</v>
      </c>
      <c r="AR100" s="55" t="s">
        <v>1805</v>
      </c>
    </row>
    <row r="101" spans="34:44">
      <c r="AH101" s="12">
        <v>98</v>
      </c>
      <c r="AI101" s="13" t="s">
        <v>1484</v>
      </c>
      <c r="AJ101" s="13" t="s">
        <v>1192</v>
      </c>
      <c r="AK101" s="13" t="s">
        <v>1192</v>
      </c>
      <c r="AL101" s="13" t="s">
        <v>1806</v>
      </c>
      <c r="AM101" s="14" t="s">
        <v>1807</v>
      </c>
      <c r="AO101" s="12" t="s">
        <v>1808</v>
      </c>
      <c r="AP101" s="13">
        <v>101</v>
      </c>
      <c r="AQ101" s="58">
        <v>202009</v>
      </c>
      <c r="AR101" s="55" t="s">
        <v>1808</v>
      </c>
    </row>
    <row r="102" spans="34:44">
      <c r="AH102" s="12">
        <v>97</v>
      </c>
      <c r="AI102" s="13" t="s">
        <v>1490</v>
      </c>
      <c r="AJ102" s="13" t="s">
        <v>1192</v>
      </c>
      <c r="AK102" s="13" t="s">
        <v>1192</v>
      </c>
      <c r="AL102" s="13" t="s">
        <v>982</v>
      </c>
      <c r="AM102" s="14" t="s">
        <v>1809</v>
      </c>
      <c r="AO102" s="12" t="s">
        <v>1810</v>
      </c>
      <c r="AP102" s="13">
        <v>102</v>
      </c>
      <c r="AQ102" s="58">
        <v>202010</v>
      </c>
      <c r="AR102" s="55" t="s">
        <v>1810</v>
      </c>
    </row>
    <row r="103" spans="34:44">
      <c r="AH103" s="12">
        <v>100</v>
      </c>
      <c r="AI103" s="13" t="s">
        <v>1811</v>
      </c>
      <c r="AJ103" s="13" t="s">
        <v>1192</v>
      </c>
      <c r="AK103" s="13" t="s">
        <v>1192</v>
      </c>
      <c r="AL103" s="13" t="s">
        <v>1812</v>
      </c>
      <c r="AM103" s="14" t="s">
        <v>1813</v>
      </c>
      <c r="AO103" s="12" t="s">
        <v>1814</v>
      </c>
      <c r="AP103" s="13">
        <v>103</v>
      </c>
      <c r="AQ103" s="58">
        <v>202011</v>
      </c>
      <c r="AR103" s="55" t="s">
        <v>1814</v>
      </c>
    </row>
    <row r="104" spans="34:44">
      <c r="AH104" s="12">
        <v>101</v>
      </c>
      <c r="AI104" s="13" t="s">
        <v>1815</v>
      </c>
      <c r="AJ104" s="13" t="s">
        <v>1329</v>
      </c>
      <c r="AK104" s="13" t="s">
        <v>1329</v>
      </c>
      <c r="AL104" s="13" t="s">
        <v>1816</v>
      </c>
      <c r="AM104" s="14" t="s">
        <v>1817</v>
      </c>
      <c r="AO104" s="12" t="s">
        <v>1818</v>
      </c>
      <c r="AP104" s="13">
        <v>104</v>
      </c>
      <c r="AQ104" s="58">
        <v>202012</v>
      </c>
      <c r="AR104" s="55" t="s">
        <v>1818</v>
      </c>
    </row>
    <row r="105" spans="34:44">
      <c r="AH105" s="12">
        <v>99</v>
      </c>
      <c r="AI105" s="13" t="s">
        <v>1237</v>
      </c>
      <c r="AJ105" s="13" t="s">
        <v>1145</v>
      </c>
      <c r="AK105" s="13" t="s">
        <v>1145</v>
      </c>
      <c r="AL105" s="13" t="s">
        <v>1819</v>
      </c>
      <c r="AM105" s="14" t="s">
        <v>1820</v>
      </c>
      <c r="AO105" s="12" t="s">
        <v>1821</v>
      </c>
      <c r="AP105" s="13">
        <v>105</v>
      </c>
      <c r="AQ105" s="58">
        <v>202013</v>
      </c>
      <c r="AR105" s="55" t="s">
        <v>1821</v>
      </c>
    </row>
    <row r="106" spans="34:44">
      <c r="AH106" s="12">
        <v>103</v>
      </c>
      <c r="AI106" s="13" t="s">
        <v>1822</v>
      </c>
      <c r="AJ106" s="13" t="s">
        <v>1329</v>
      </c>
      <c r="AK106" s="13" t="s">
        <v>1329</v>
      </c>
      <c r="AL106" s="13" t="s">
        <v>1823</v>
      </c>
      <c r="AM106" s="14" t="s">
        <v>1824</v>
      </c>
      <c r="AO106" s="12" t="s">
        <v>1825</v>
      </c>
      <c r="AP106" s="13">
        <v>106</v>
      </c>
      <c r="AQ106" s="58">
        <v>202014</v>
      </c>
      <c r="AR106" s="55" t="s">
        <v>1825</v>
      </c>
    </row>
    <row r="107" spans="34:44">
      <c r="AH107" s="12">
        <v>104</v>
      </c>
      <c r="AI107" s="13" t="s">
        <v>1248</v>
      </c>
      <c r="AJ107" s="13" t="s">
        <v>1145</v>
      </c>
      <c r="AK107" s="13" t="s">
        <v>1145</v>
      </c>
      <c r="AL107" s="13" t="s">
        <v>1826</v>
      </c>
      <c r="AM107" s="14" t="s">
        <v>1827</v>
      </c>
      <c r="AO107" s="12" t="s">
        <v>1828</v>
      </c>
      <c r="AP107" s="13">
        <v>107</v>
      </c>
      <c r="AQ107" s="58">
        <v>202015</v>
      </c>
      <c r="AR107" s="55" t="s">
        <v>1828</v>
      </c>
    </row>
    <row r="108" spans="34:44">
      <c r="AH108" s="12">
        <v>105</v>
      </c>
      <c r="AI108" s="13" t="s">
        <v>1829</v>
      </c>
      <c r="AJ108" s="13" t="s">
        <v>1229</v>
      </c>
      <c r="AK108" s="13" t="s">
        <v>1229</v>
      </c>
      <c r="AL108" s="13" t="s">
        <v>1830</v>
      </c>
      <c r="AM108" s="14" t="s">
        <v>1831</v>
      </c>
      <c r="AO108" s="12" t="s">
        <v>1832</v>
      </c>
      <c r="AP108" s="13">
        <v>108</v>
      </c>
      <c r="AQ108" s="58">
        <v>202016</v>
      </c>
      <c r="AR108" s="55" t="s">
        <v>1832</v>
      </c>
    </row>
    <row r="109" spans="34:44">
      <c r="AH109" s="12">
        <v>108</v>
      </c>
      <c r="AI109" s="13" t="s">
        <v>1495</v>
      </c>
      <c r="AJ109" s="13" t="s">
        <v>1192</v>
      </c>
      <c r="AK109" s="13" t="s">
        <v>1192</v>
      </c>
      <c r="AL109" s="13" t="s">
        <v>1833</v>
      </c>
      <c r="AM109" s="14" t="s">
        <v>1834</v>
      </c>
      <c r="AO109" s="12" t="s">
        <v>1835</v>
      </c>
      <c r="AP109" s="13">
        <v>109</v>
      </c>
      <c r="AQ109" s="58">
        <v>202017</v>
      </c>
      <c r="AR109" s="55" t="s">
        <v>1835</v>
      </c>
    </row>
    <row r="110" spans="34:44">
      <c r="AH110" s="12">
        <v>106</v>
      </c>
      <c r="AI110" s="13" t="s">
        <v>1836</v>
      </c>
      <c r="AJ110" s="13" t="s">
        <v>1163</v>
      </c>
      <c r="AK110" s="13" t="s">
        <v>1163</v>
      </c>
      <c r="AL110" s="13" t="s">
        <v>1837</v>
      </c>
      <c r="AM110" s="14" t="s">
        <v>1838</v>
      </c>
      <c r="AO110" s="12" t="s">
        <v>1839</v>
      </c>
      <c r="AP110" s="13">
        <v>110</v>
      </c>
      <c r="AQ110" s="58">
        <v>202018</v>
      </c>
      <c r="AR110" s="55" t="s">
        <v>1839</v>
      </c>
    </row>
    <row r="111" spans="34:44">
      <c r="AH111" s="12">
        <v>107</v>
      </c>
      <c r="AI111" s="13" t="s">
        <v>1840</v>
      </c>
      <c r="AJ111" s="13" t="s">
        <v>1329</v>
      </c>
      <c r="AK111" s="13" t="s">
        <v>1329</v>
      </c>
      <c r="AL111" s="13" t="s">
        <v>1841</v>
      </c>
      <c r="AM111" s="14" t="s">
        <v>1842</v>
      </c>
      <c r="AO111" s="12" t="s">
        <v>1843</v>
      </c>
      <c r="AP111" s="13">
        <v>111</v>
      </c>
      <c r="AQ111" s="58">
        <v>202019</v>
      </c>
      <c r="AR111" s="55" t="s">
        <v>1843</v>
      </c>
    </row>
    <row r="112" spans="34:44">
      <c r="AH112" s="12">
        <v>109</v>
      </c>
      <c r="AI112" s="13" t="s">
        <v>1844</v>
      </c>
      <c r="AJ112" s="13" t="s">
        <v>1163</v>
      </c>
      <c r="AK112" s="13" t="s">
        <v>1163</v>
      </c>
      <c r="AL112" s="13" t="s">
        <v>1845</v>
      </c>
      <c r="AM112" s="14" t="s">
        <v>1846</v>
      </c>
      <c r="AO112" s="12" t="s">
        <v>1847</v>
      </c>
      <c r="AP112" s="13">
        <v>112</v>
      </c>
      <c r="AQ112" s="58">
        <v>202020</v>
      </c>
      <c r="AR112" s="55" t="s">
        <v>1847</v>
      </c>
    </row>
    <row r="113" spans="34:44">
      <c r="AH113" s="12">
        <v>110</v>
      </c>
      <c r="AI113" s="13" t="s">
        <v>1848</v>
      </c>
      <c r="AJ113" s="13" t="s">
        <v>1217</v>
      </c>
      <c r="AK113" s="13" t="s">
        <v>1177</v>
      </c>
      <c r="AL113" s="13" t="s">
        <v>1849</v>
      </c>
      <c r="AM113" s="14" t="s">
        <v>1850</v>
      </c>
      <c r="AO113" s="12" t="s">
        <v>1851</v>
      </c>
      <c r="AP113" s="13">
        <v>113</v>
      </c>
      <c r="AQ113" s="58">
        <v>202021</v>
      </c>
      <c r="AR113" s="55" t="s">
        <v>1851</v>
      </c>
    </row>
    <row r="114" spans="34:44">
      <c r="AH114" s="12">
        <v>113</v>
      </c>
      <c r="AI114" s="13" t="s">
        <v>1852</v>
      </c>
      <c r="AJ114" s="13" t="s">
        <v>1191</v>
      </c>
      <c r="AK114" s="13" t="s">
        <v>1192</v>
      </c>
      <c r="AL114" s="13" t="s">
        <v>1853</v>
      </c>
      <c r="AM114" s="14" t="s">
        <v>1854</v>
      </c>
      <c r="AO114" s="12" t="s">
        <v>1855</v>
      </c>
      <c r="AP114" s="13">
        <v>114</v>
      </c>
      <c r="AQ114" s="58">
        <v>202022</v>
      </c>
      <c r="AR114" s="55" t="s">
        <v>1855</v>
      </c>
    </row>
    <row r="115" spans="34:44">
      <c r="AH115" s="12">
        <v>115</v>
      </c>
      <c r="AI115" s="13" t="s">
        <v>1856</v>
      </c>
      <c r="AJ115" s="13" t="s">
        <v>1192</v>
      </c>
      <c r="AK115" s="13" t="s">
        <v>1192</v>
      </c>
      <c r="AL115" s="13" t="s">
        <v>1857</v>
      </c>
      <c r="AM115" s="14" t="s">
        <v>1858</v>
      </c>
      <c r="AO115" s="12" t="s">
        <v>1859</v>
      </c>
      <c r="AP115" s="13">
        <v>115</v>
      </c>
      <c r="AQ115" s="58">
        <v>202023</v>
      </c>
      <c r="AR115" s="55" t="s">
        <v>1859</v>
      </c>
    </row>
    <row r="116" spans="34:44">
      <c r="AH116" s="12">
        <v>116</v>
      </c>
      <c r="AI116" s="13" t="s">
        <v>1860</v>
      </c>
      <c r="AJ116" s="13" t="s">
        <v>1329</v>
      </c>
      <c r="AK116" s="13" t="s">
        <v>1329</v>
      </c>
      <c r="AL116" s="13" t="s">
        <v>1861</v>
      </c>
      <c r="AM116" s="14" t="s">
        <v>1862</v>
      </c>
      <c r="AO116" s="12" t="s">
        <v>1863</v>
      </c>
      <c r="AP116" s="13">
        <v>116</v>
      </c>
      <c r="AQ116" s="58">
        <v>202024</v>
      </c>
      <c r="AR116" s="55" t="s">
        <v>1863</v>
      </c>
    </row>
    <row r="117" spans="34:44">
      <c r="AH117" s="12">
        <v>111</v>
      </c>
      <c r="AI117" s="13" t="s">
        <v>1864</v>
      </c>
      <c r="AJ117" s="13" t="s">
        <v>1192</v>
      </c>
      <c r="AK117" s="13" t="s">
        <v>1192</v>
      </c>
      <c r="AL117" s="13" t="s">
        <v>1865</v>
      </c>
      <c r="AM117" s="14" t="s">
        <v>1866</v>
      </c>
      <c r="AO117" s="12" t="s">
        <v>1867</v>
      </c>
      <c r="AP117" s="13">
        <v>117</v>
      </c>
      <c r="AQ117" s="58">
        <v>202025</v>
      </c>
      <c r="AR117" s="55" t="s">
        <v>1867</v>
      </c>
    </row>
    <row r="118" spans="34:44">
      <c r="AH118" s="12">
        <v>117</v>
      </c>
      <c r="AI118" s="13" t="s">
        <v>1868</v>
      </c>
      <c r="AJ118" s="13" t="s">
        <v>978</v>
      </c>
      <c r="AK118" s="13" t="s">
        <v>978</v>
      </c>
      <c r="AL118" s="13" t="s">
        <v>1869</v>
      </c>
      <c r="AM118" s="14" t="s">
        <v>1870</v>
      </c>
      <c r="AO118" s="12" t="s">
        <v>1871</v>
      </c>
      <c r="AP118" s="13">
        <v>118</v>
      </c>
      <c r="AQ118" s="58">
        <v>202026</v>
      </c>
      <c r="AR118" s="55" t="s">
        <v>1871</v>
      </c>
    </row>
    <row r="119" spans="34:44">
      <c r="AH119" s="12">
        <v>127</v>
      </c>
      <c r="AI119" s="13" t="s">
        <v>1354</v>
      </c>
      <c r="AJ119" s="13" t="s">
        <v>1145</v>
      </c>
      <c r="AK119" s="13" t="s">
        <v>1145</v>
      </c>
      <c r="AL119" s="13" t="s">
        <v>1872</v>
      </c>
      <c r="AM119" s="14" t="s">
        <v>1873</v>
      </c>
      <c r="AO119" s="12" t="s">
        <v>1874</v>
      </c>
      <c r="AP119" s="13">
        <v>119</v>
      </c>
      <c r="AQ119" s="58">
        <v>202027</v>
      </c>
      <c r="AR119" s="55" t="s">
        <v>1874</v>
      </c>
    </row>
    <row r="120" spans="34:44">
      <c r="AH120" s="12">
        <v>118</v>
      </c>
      <c r="AI120" s="13" t="s">
        <v>1875</v>
      </c>
      <c r="AJ120" s="13" t="s">
        <v>1329</v>
      </c>
      <c r="AK120" s="13" t="s">
        <v>1329</v>
      </c>
      <c r="AL120" s="13" t="s">
        <v>1876</v>
      </c>
      <c r="AM120" s="14" t="s">
        <v>1877</v>
      </c>
      <c r="AO120" s="12" t="s">
        <v>1878</v>
      </c>
      <c r="AP120" s="13">
        <v>120</v>
      </c>
      <c r="AQ120" s="58">
        <v>202028</v>
      </c>
      <c r="AR120" s="55" t="s">
        <v>1878</v>
      </c>
    </row>
    <row r="121" spans="34:44">
      <c r="AH121" s="12">
        <v>124</v>
      </c>
      <c r="AI121" s="13" t="s">
        <v>1879</v>
      </c>
      <c r="AJ121" s="13" t="s">
        <v>1217</v>
      </c>
      <c r="AK121" s="13" t="s">
        <v>1177</v>
      </c>
      <c r="AL121" s="13" t="s">
        <v>1880</v>
      </c>
      <c r="AM121" s="14" t="s">
        <v>1881</v>
      </c>
      <c r="AO121" s="12" t="s">
        <v>1882</v>
      </c>
      <c r="AP121" s="13">
        <v>121</v>
      </c>
      <c r="AQ121" s="58">
        <v>202029</v>
      </c>
      <c r="AR121" s="55" t="s">
        <v>1882</v>
      </c>
    </row>
    <row r="122" spans="34:44">
      <c r="AH122" s="12">
        <v>119</v>
      </c>
      <c r="AI122" s="13" t="s">
        <v>1883</v>
      </c>
      <c r="AJ122" s="13" t="s">
        <v>1217</v>
      </c>
      <c r="AK122" s="13" t="s">
        <v>1177</v>
      </c>
      <c r="AL122" s="13" t="s">
        <v>1884</v>
      </c>
      <c r="AM122" s="14" t="s">
        <v>1885</v>
      </c>
      <c r="AO122" s="12" t="s">
        <v>1886</v>
      </c>
      <c r="AP122" s="13">
        <v>122</v>
      </c>
      <c r="AQ122" s="58">
        <v>202030</v>
      </c>
      <c r="AR122" s="55" t="s">
        <v>1886</v>
      </c>
    </row>
    <row r="123" spans="34:44">
      <c r="AH123" s="12">
        <v>120</v>
      </c>
      <c r="AI123" s="13" t="s">
        <v>1887</v>
      </c>
      <c r="AJ123" s="13" t="s">
        <v>1176</v>
      </c>
      <c r="AK123" s="13" t="s">
        <v>1177</v>
      </c>
      <c r="AL123" s="13" t="s">
        <v>1888</v>
      </c>
      <c r="AM123" s="14" t="s">
        <v>1889</v>
      </c>
      <c r="AO123" s="12" t="s">
        <v>1890</v>
      </c>
      <c r="AP123" s="13">
        <v>123</v>
      </c>
      <c r="AQ123" s="58">
        <v>202031</v>
      </c>
      <c r="AR123" s="55" t="s">
        <v>1890</v>
      </c>
    </row>
    <row r="124" spans="34:44">
      <c r="AH124" s="12">
        <v>122</v>
      </c>
      <c r="AI124" s="13" t="s">
        <v>1891</v>
      </c>
      <c r="AJ124" s="13" t="s">
        <v>1163</v>
      </c>
      <c r="AK124" s="13" t="s">
        <v>1163</v>
      </c>
      <c r="AL124" s="13" t="s">
        <v>1892</v>
      </c>
      <c r="AM124" s="14" t="s">
        <v>1893</v>
      </c>
      <c r="AO124" s="12" t="s">
        <v>1894</v>
      </c>
      <c r="AP124" s="13">
        <v>124</v>
      </c>
      <c r="AQ124" s="58">
        <v>202032</v>
      </c>
      <c r="AR124" s="55" t="s">
        <v>1894</v>
      </c>
    </row>
    <row r="125" spans="34:44">
      <c r="AH125" s="12">
        <v>125</v>
      </c>
      <c r="AI125" s="13" t="s">
        <v>1363</v>
      </c>
      <c r="AJ125" s="13" t="s">
        <v>1145</v>
      </c>
      <c r="AK125" s="13" t="s">
        <v>1145</v>
      </c>
      <c r="AL125" s="13" t="s">
        <v>1895</v>
      </c>
      <c r="AM125" s="14" t="s">
        <v>1896</v>
      </c>
      <c r="AO125" s="12" t="s">
        <v>1897</v>
      </c>
      <c r="AP125" s="13">
        <v>125</v>
      </c>
      <c r="AQ125" s="58">
        <v>202033</v>
      </c>
      <c r="AR125" s="55" t="s">
        <v>1897</v>
      </c>
    </row>
    <row r="126" spans="34:44">
      <c r="AH126" s="12">
        <v>126</v>
      </c>
      <c r="AI126" s="13" t="s">
        <v>1259</v>
      </c>
      <c r="AJ126" s="13" t="s">
        <v>1145</v>
      </c>
      <c r="AK126" s="13" t="s">
        <v>1145</v>
      </c>
      <c r="AL126" s="13" t="s">
        <v>1898</v>
      </c>
      <c r="AM126" s="14" t="s">
        <v>1899</v>
      </c>
      <c r="AO126" s="12" t="s">
        <v>1900</v>
      </c>
      <c r="AP126" s="13">
        <v>126</v>
      </c>
      <c r="AQ126" s="58">
        <v>202034</v>
      </c>
      <c r="AR126" s="55" t="s">
        <v>1900</v>
      </c>
    </row>
    <row r="127" spans="34:44">
      <c r="AH127" s="12">
        <v>128</v>
      </c>
      <c r="AI127" s="13" t="s">
        <v>1500</v>
      </c>
      <c r="AJ127" s="13" t="s">
        <v>1192</v>
      </c>
      <c r="AK127" s="13" t="s">
        <v>1192</v>
      </c>
      <c r="AL127" s="13" t="s">
        <v>1901</v>
      </c>
      <c r="AM127" s="14" t="s">
        <v>1902</v>
      </c>
      <c r="AO127" s="12" t="s">
        <v>1903</v>
      </c>
      <c r="AP127" s="13">
        <v>127</v>
      </c>
      <c r="AQ127" s="58">
        <v>202035</v>
      </c>
      <c r="AR127" s="55" t="s">
        <v>1903</v>
      </c>
    </row>
    <row r="128" spans="34:44">
      <c r="AH128" s="12">
        <v>136</v>
      </c>
      <c r="AI128" s="13" t="s">
        <v>1904</v>
      </c>
      <c r="AJ128" s="13" t="s">
        <v>1163</v>
      </c>
      <c r="AK128" s="13" t="s">
        <v>1163</v>
      </c>
      <c r="AL128" s="13" t="s">
        <v>1905</v>
      </c>
      <c r="AM128" s="14" t="s">
        <v>1906</v>
      </c>
      <c r="AO128" s="12" t="s">
        <v>1907</v>
      </c>
      <c r="AP128" s="13">
        <v>128</v>
      </c>
      <c r="AQ128" s="58">
        <v>202036</v>
      </c>
      <c r="AR128" s="55" t="s">
        <v>1907</v>
      </c>
    </row>
    <row r="129" spans="34:44">
      <c r="AH129" s="12">
        <v>132</v>
      </c>
      <c r="AI129" s="13" t="s">
        <v>1908</v>
      </c>
      <c r="AJ129" s="13" t="s">
        <v>1217</v>
      </c>
      <c r="AK129" s="13" t="s">
        <v>1177</v>
      </c>
      <c r="AL129" s="13" t="s">
        <v>1909</v>
      </c>
      <c r="AM129" s="14" t="s">
        <v>1910</v>
      </c>
      <c r="AO129" s="22">
        <v>2004</v>
      </c>
      <c r="AP129" s="23">
        <v>1</v>
      </c>
      <c r="AQ129" s="62">
        <v>200400</v>
      </c>
      <c r="AR129" s="56" t="s">
        <v>1911</v>
      </c>
    </row>
    <row r="130" spans="34:44">
      <c r="AH130" s="12">
        <v>147</v>
      </c>
      <c r="AI130" s="13" t="s">
        <v>1912</v>
      </c>
      <c r="AJ130" s="13" t="s">
        <v>1217</v>
      </c>
      <c r="AK130" s="13" t="s">
        <v>1177</v>
      </c>
      <c r="AL130" s="13" t="s">
        <v>1913</v>
      </c>
      <c r="AM130" s="14" t="s">
        <v>1914</v>
      </c>
    </row>
    <row r="131" spans="34:44">
      <c r="AH131" s="12">
        <v>148</v>
      </c>
      <c r="AI131" s="13" t="s">
        <v>1507</v>
      </c>
      <c r="AJ131" s="13" t="s">
        <v>1192</v>
      </c>
      <c r="AK131" s="13" t="s">
        <v>1192</v>
      </c>
      <c r="AL131" s="13" t="s">
        <v>1915</v>
      </c>
      <c r="AM131" s="14" t="s">
        <v>1916</v>
      </c>
    </row>
    <row r="132" spans="34:44">
      <c r="AH132" s="12">
        <v>133</v>
      </c>
      <c r="AI132" s="13" t="s">
        <v>1917</v>
      </c>
      <c r="AJ132" s="13" t="s">
        <v>1192</v>
      </c>
      <c r="AK132" s="13" t="s">
        <v>1192</v>
      </c>
      <c r="AL132" s="13" t="s">
        <v>1918</v>
      </c>
      <c r="AM132" s="14" t="s">
        <v>1919</v>
      </c>
    </row>
    <row r="133" spans="34:44">
      <c r="AH133" s="12">
        <v>137</v>
      </c>
      <c r="AI133" s="13" t="s">
        <v>1920</v>
      </c>
      <c r="AJ133" s="13" t="s">
        <v>1217</v>
      </c>
      <c r="AK133" s="13" t="s">
        <v>1177</v>
      </c>
      <c r="AL133" s="13" t="s">
        <v>1921</v>
      </c>
      <c r="AM133" s="14" t="s">
        <v>1922</v>
      </c>
    </row>
    <row r="134" spans="34:44">
      <c r="AH134" s="12">
        <v>138</v>
      </c>
      <c r="AI134" s="13" t="s">
        <v>1923</v>
      </c>
      <c r="AJ134" s="13" t="s">
        <v>1163</v>
      </c>
      <c r="AK134" s="13" t="s">
        <v>1163</v>
      </c>
      <c r="AL134" s="13" t="s">
        <v>1924</v>
      </c>
      <c r="AM134" s="14" t="s">
        <v>1925</v>
      </c>
    </row>
    <row r="135" spans="34:44">
      <c r="AH135" s="12">
        <v>135</v>
      </c>
      <c r="AI135" s="13" t="s">
        <v>1926</v>
      </c>
      <c r="AJ135" s="13" t="s">
        <v>1191</v>
      </c>
      <c r="AK135" s="13" t="s">
        <v>1192</v>
      </c>
      <c r="AL135" s="13" t="s">
        <v>1927</v>
      </c>
      <c r="AM135" s="14" t="s">
        <v>1928</v>
      </c>
    </row>
    <row r="136" spans="34:44">
      <c r="AH136" s="12">
        <v>145</v>
      </c>
      <c r="AI136" s="13" t="s">
        <v>1929</v>
      </c>
      <c r="AJ136" s="13" t="s">
        <v>1229</v>
      </c>
      <c r="AK136" s="13" t="s">
        <v>1229</v>
      </c>
      <c r="AL136" s="13" t="s">
        <v>1930</v>
      </c>
      <c r="AM136" s="14" t="s">
        <v>1931</v>
      </c>
    </row>
    <row r="137" spans="34:44">
      <c r="AH137" s="12">
        <v>143</v>
      </c>
      <c r="AI137" s="13" t="s">
        <v>1932</v>
      </c>
      <c r="AJ137" s="13" t="s">
        <v>1217</v>
      </c>
      <c r="AK137" s="13" t="s">
        <v>1177</v>
      </c>
      <c r="AL137" s="13" t="s">
        <v>1933</v>
      </c>
      <c r="AM137" s="14" t="s">
        <v>1934</v>
      </c>
    </row>
    <row r="138" spans="34:44">
      <c r="AH138" s="12">
        <v>146</v>
      </c>
      <c r="AI138" s="13" t="s">
        <v>1935</v>
      </c>
      <c r="AJ138" s="13" t="s">
        <v>1217</v>
      </c>
      <c r="AK138" s="13" t="s">
        <v>1177</v>
      </c>
      <c r="AL138" s="13" t="s">
        <v>1936</v>
      </c>
      <c r="AM138" s="14" t="s">
        <v>1937</v>
      </c>
    </row>
    <row r="139" spans="34:44">
      <c r="AH139" s="12">
        <v>149</v>
      </c>
      <c r="AI139" s="13" t="s">
        <v>1938</v>
      </c>
      <c r="AJ139" s="13" t="s">
        <v>1217</v>
      </c>
      <c r="AK139" s="13" t="s">
        <v>1177</v>
      </c>
      <c r="AL139" s="13" t="s">
        <v>1939</v>
      </c>
      <c r="AM139" s="14" t="s">
        <v>1940</v>
      </c>
    </row>
    <row r="140" spans="34:44">
      <c r="AH140" s="12">
        <v>134</v>
      </c>
      <c r="AI140" s="13" t="s">
        <v>1610</v>
      </c>
      <c r="AJ140" s="13" t="s">
        <v>1229</v>
      </c>
      <c r="AK140" s="13" t="s">
        <v>1229</v>
      </c>
      <c r="AL140" s="13" t="s">
        <v>1941</v>
      </c>
      <c r="AM140" s="14" t="s">
        <v>1942</v>
      </c>
    </row>
    <row r="141" spans="34:44">
      <c r="AH141" s="12">
        <v>74</v>
      </c>
      <c r="AI141" s="13" t="s">
        <v>1943</v>
      </c>
      <c r="AJ141" s="13" t="s">
        <v>1191</v>
      </c>
      <c r="AK141" s="13" t="s">
        <v>1192</v>
      </c>
      <c r="AL141" s="13" t="s">
        <v>1944</v>
      </c>
      <c r="AM141" s="14" t="s">
        <v>1945</v>
      </c>
    </row>
    <row r="142" spans="34:44">
      <c r="AH142" s="12">
        <v>131</v>
      </c>
      <c r="AI142" s="13" t="s">
        <v>1946</v>
      </c>
      <c r="AJ142" s="13" t="s">
        <v>1163</v>
      </c>
      <c r="AK142" s="13" t="s">
        <v>1163</v>
      </c>
      <c r="AL142" s="13" t="s">
        <v>1947</v>
      </c>
      <c r="AM142" s="14" t="s">
        <v>1948</v>
      </c>
    </row>
    <row r="143" spans="34:44">
      <c r="AH143" s="12">
        <v>130</v>
      </c>
      <c r="AI143" s="13" t="s">
        <v>1949</v>
      </c>
      <c r="AJ143" s="13" t="s">
        <v>1163</v>
      </c>
      <c r="AK143" s="13" t="s">
        <v>1163</v>
      </c>
      <c r="AL143" s="13" t="s">
        <v>1950</v>
      </c>
      <c r="AM143" s="14" t="s">
        <v>1951</v>
      </c>
    </row>
    <row r="144" spans="34:44">
      <c r="AH144" s="12">
        <v>140</v>
      </c>
      <c r="AI144" s="13" t="s">
        <v>1952</v>
      </c>
      <c r="AJ144" s="13" t="s">
        <v>1192</v>
      </c>
      <c r="AK144" s="13" t="s">
        <v>1192</v>
      </c>
      <c r="AL144" s="13" t="s">
        <v>1953</v>
      </c>
      <c r="AM144" s="14" t="s">
        <v>1954</v>
      </c>
    </row>
    <row r="145" spans="34:39">
      <c r="AH145" s="12">
        <v>144</v>
      </c>
      <c r="AI145" s="13" t="s">
        <v>1955</v>
      </c>
      <c r="AJ145" s="13" t="s">
        <v>1229</v>
      </c>
      <c r="AK145" s="13" t="s">
        <v>1229</v>
      </c>
      <c r="AL145" s="13" t="s">
        <v>1956</v>
      </c>
      <c r="AM145" s="14" t="s">
        <v>1957</v>
      </c>
    </row>
    <row r="146" spans="34:39">
      <c r="AH146" s="12">
        <v>129</v>
      </c>
      <c r="AI146" s="13" t="s">
        <v>1958</v>
      </c>
      <c r="AJ146" s="13" t="s">
        <v>1176</v>
      </c>
      <c r="AK146" s="13" t="s">
        <v>1177</v>
      </c>
      <c r="AL146" s="13" t="s">
        <v>1959</v>
      </c>
      <c r="AM146" s="14" t="s">
        <v>1960</v>
      </c>
    </row>
    <row r="147" spans="34:39">
      <c r="AH147" s="12">
        <v>142</v>
      </c>
      <c r="AI147" s="13" t="s">
        <v>1961</v>
      </c>
      <c r="AJ147" s="13" t="s">
        <v>1217</v>
      </c>
      <c r="AK147" s="13" t="s">
        <v>1177</v>
      </c>
      <c r="AL147" s="13" t="s">
        <v>1962</v>
      </c>
      <c r="AM147" s="14" t="s">
        <v>1963</v>
      </c>
    </row>
    <row r="148" spans="34:39">
      <c r="AH148" s="12">
        <v>139</v>
      </c>
      <c r="AI148" s="13" t="s">
        <v>1964</v>
      </c>
      <c r="AJ148" s="13" t="s">
        <v>1229</v>
      </c>
      <c r="AK148" s="13" t="s">
        <v>1229</v>
      </c>
      <c r="AL148" s="13" t="s">
        <v>1965</v>
      </c>
      <c r="AM148" s="14" t="s">
        <v>1966</v>
      </c>
    </row>
    <row r="149" spans="34:39">
      <c r="AH149" s="12">
        <v>150</v>
      </c>
      <c r="AI149" s="13" t="s">
        <v>1967</v>
      </c>
      <c r="AJ149" s="13" t="s">
        <v>1217</v>
      </c>
      <c r="AK149" s="13" t="s">
        <v>1177</v>
      </c>
      <c r="AL149" s="13" t="s">
        <v>1968</v>
      </c>
      <c r="AM149" s="14" t="s">
        <v>1969</v>
      </c>
    </row>
    <row r="150" spans="34:39">
      <c r="AH150" s="12">
        <v>160</v>
      </c>
      <c r="AI150" s="13" t="s">
        <v>1970</v>
      </c>
      <c r="AJ150" s="13" t="s">
        <v>1191</v>
      </c>
      <c r="AK150" s="13" t="s">
        <v>1192</v>
      </c>
      <c r="AL150" s="13" t="s">
        <v>1065</v>
      </c>
      <c r="AM150" s="14" t="s">
        <v>1971</v>
      </c>
    </row>
    <row r="151" spans="34:39">
      <c r="AH151" s="12">
        <v>159</v>
      </c>
      <c r="AI151" s="13" t="s">
        <v>1972</v>
      </c>
      <c r="AJ151" s="13" t="s">
        <v>1192</v>
      </c>
      <c r="AK151" s="13" t="s">
        <v>1192</v>
      </c>
      <c r="AL151" s="13" t="s">
        <v>1973</v>
      </c>
      <c r="AM151" s="14" t="s">
        <v>1974</v>
      </c>
    </row>
    <row r="152" spans="34:39">
      <c r="AH152" s="12">
        <v>157</v>
      </c>
      <c r="AI152" s="13" t="s">
        <v>1270</v>
      </c>
      <c r="AJ152" s="13" t="s">
        <v>1145</v>
      </c>
      <c r="AK152" s="13" t="s">
        <v>1145</v>
      </c>
      <c r="AL152" s="13" t="s">
        <v>1975</v>
      </c>
      <c r="AM152" s="14" t="s">
        <v>1976</v>
      </c>
    </row>
    <row r="153" spans="34:39">
      <c r="AH153" s="12">
        <v>6</v>
      </c>
      <c r="AI153" s="13" t="s">
        <v>1977</v>
      </c>
      <c r="AJ153" s="13" t="s">
        <v>1229</v>
      </c>
      <c r="AK153" s="13" t="s">
        <v>1229</v>
      </c>
      <c r="AL153" s="13" t="s">
        <v>1978</v>
      </c>
      <c r="AM153" s="14" t="s">
        <v>1979</v>
      </c>
    </row>
    <row r="154" spans="34:39">
      <c r="AH154" s="12">
        <v>151</v>
      </c>
      <c r="AI154" s="13" t="s">
        <v>1980</v>
      </c>
      <c r="AJ154" s="13" t="s">
        <v>1191</v>
      </c>
      <c r="AK154" s="13" t="s">
        <v>1192</v>
      </c>
      <c r="AL154" s="13" t="s">
        <v>1981</v>
      </c>
      <c r="AM154" s="14" t="s">
        <v>1982</v>
      </c>
    </row>
    <row r="155" spans="34:39">
      <c r="AH155" s="12">
        <v>161</v>
      </c>
      <c r="AI155" s="13" t="s">
        <v>1513</v>
      </c>
      <c r="AJ155" s="13" t="s">
        <v>1191</v>
      </c>
      <c r="AK155" s="13" t="s">
        <v>1192</v>
      </c>
      <c r="AL155" s="13" t="s">
        <v>1983</v>
      </c>
      <c r="AM155" s="14" t="s">
        <v>1984</v>
      </c>
    </row>
    <row r="156" spans="34:39">
      <c r="AH156" s="12">
        <v>155</v>
      </c>
      <c r="AI156" s="13" t="s">
        <v>1985</v>
      </c>
      <c r="AJ156" s="13" t="s">
        <v>1229</v>
      </c>
      <c r="AK156" s="13" t="s">
        <v>1229</v>
      </c>
      <c r="AL156" s="13" t="s">
        <v>1986</v>
      </c>
      <c r="AM156" s="14" t="s">
        <v>1987</v>
      </c>
    </row>
    <row r="157" spans="34:39">
      <c r="AH157" s="12">
        <v>152</v>
      </c>
      <c r="AI157" s="13" t="s">
        <v>1988</v>
      </c>
      <c r="AJ157" s="13" t="s">
        <v>1217</v>
      </c>
      <c r="AK157" s="13" t="s">
        <v>1177</v>
      </c>
      <c r="AL157" s="13" t="s">
        <v>1989</v>
      </c>
      <c r="AM157" s="14" t="s">
        <v>1990</v>
      </c>
    </row>
    <row r="158" spans="34:39">
      <c r="AH158" s="12">
        <v>154</v>
      </c>
      <c r="AI158" s="13" t="s">
        <v>1991</v>
      </c>
      <c r="AJ158" s="13" t="s">
        <v>1217</v>
      </c>
      <c r="AK158" s="13" t="s">
        <v>1177</v>
      </c>
      <c r="AL158" s="13" t="s">
        <v>1992</v>
      </c>
      <c r="AM158" s="14" t="s">
        <v>1993</v>
      </c>
    </row>
    <row r="159" spans="34:39">
      <c r="AH159" s="12">
        <v>156</v>
      </c>
      <c r="AI159" s="13" t="s">
        <v>1994</v>
      </c>
      <c r="AJ159" s="13" t="s">
        <v>978</v>
      </c>
      <c r="AK159" s="13" t="s">
        <v>978</v>
      </c>
      <c r="AL159" s="13" t="s">
        <v>1995</v>
      </c>
      <c r="AM159" s="14" t="s">
        <v>1996</v>
      </c>
    </row>
    <row r="160" spans="34:39">
      <c r="AH160" s="12">
        <v>153</v>
      </c>
      <c r="AI160" s="13" t="s">
        <v>1997</v>
      </c>
      <c r="AJ160" s="13" t="s">
        <v>1163</v>
      </c>
      <c r="AK160" s="13" t="s">
        <v>1163</v>
      </c>
      <c r="AL160" s="13" t="s">
        <v>1998</v>
      </c>
      <c r="AM160" s="14" t="s">
        <v>1999</v>
      </c>
    </row>
    <row r="161" spans="34:39">
      <c r="AH161" s="12">
        <v>172</v>
      </c>
      <c r="AI161" s="13" t="s">
        <v>2000</v>
      </c>
      <c r="AJ161" s="13" t="s">
        <v>1192</v>
      </c>
      <c r="AK161" s="13" t="s">
        <v>1192</v>
      </c>
      <c r="AL161" s="13" t="s">
        <v>2001</v>
      </c>
      <c r="AM161" s="14" t="s">
        <v>2002</v>
      </c>
    </row>
    <row r="162" spans="34:39">
      <c r="AH162" s="12">
        <v>141</v>
      </c>
      <c r="AI162" s="13" t="s">
        <v>2003</v>
      </c>
      <c r="AJ162" s="13" t="s">
        <v>1191</v>
      </c>
      <c r="AK162" s="13" t="s">
        <v>1192</v>
      </c>
      <c r="AL162" s="13" t="s">
        <v>2004</v>
      </c>
      <c r="AM162" s="14" t="s">
        <v>2005</v>
      </c>
    </row>
    <row r="163" spans="34:39">
      <c r="AH163" s="12">
        <v>158</v>
      </c>
      <c r="AI163" s="13" t="s">
        <v>1372</v>
      </c>
      <c r="AJ163" s="13" t="s">
        <v>1163</v>
      </c>
      <c r="AK163" s="13" t="s">
        <v>1163</v>
      </c>
      <c r="AL163" s="13" t="s">
        <v>2006</v>
      </c>
      <c r="AM163" s="14" t="s">
        <v>2007</v>
      </c>
    </row>
    <row r="164" spans="34:39">
      <c r="AH164" s="12">
        <v>162</v>
      </c>
      <c r="AI164" s="13" t="s">
        <v>2008</v>
      </c>
      <c r="AJ164" s="13" t="s">
        <v>1329</v>
      </c>
      <c r="AK164" s="13" t="s">
        <v>1329</v>
      </c>
      <c r="AL164" s="13" t="s">
        <v>2009</v>
      </c>
      <c r="AM164" s="14" t="s">
        <v>2010</v>
      </c>
    </row>
    <row r="165" spans="34:39">
      <c r="AH165" s="12">
        <v>163</v>
      </c>
      <c r="AI165" s="13" t="s">
        <v>2011</v>
      </c>
      <c r="AJ165" s="13" t="s">
        <v>1192</v>
      </c>
      <c r="AK165" s="13" t="s">
        <v>1192</v>
      </c>
      <c r="AL165" s="13" t="s">
        <v>2012</v>
      </c>
      <c r="AM165" s="14" t="s">
        <v>2013</v>
      </c>
    </row>
    <row r="166" spans="34:39">
      <c r="AH166" s="12">
        <v>168</v>
      </c>
      <c r="AI166" s="13" t="s">
        <v>2014</v>
      </c>
      <c r="AJ166" s="13" t="s">
        <v>1191</v>
      </c>
      <c r="AK166" s="13" t="s">
        <v>1192</v>
      </c>
      <c r="AL166" s="13" t="s">
        <v>2015</v>
      </c>
      <c r="AM166" s="14" t="s">
        <v>2016</v>
      </c>
    </row>
    <row r="167" spans="34:39">
      <c r="AH167" s="12">
        <v>175</v>
      </c>
      <c r="AI167" s="13" t="s">
        <v>2017</v>
      </c>
      <c r="AJ167" s="13" t="s">
        <v>1329</v>
      </c>
      <c r="AK167" s="13" t="s">
        <v>1329</v>
      </c>
      <c r="AL167" s="13" t="s">
        <v>2018</v>
      </c>
      <c r="AM167" s="14" t="s">
        <v>2019</v>
      </c>
    </row>
    <row r="168" spans="34:39">
      <c r="AH168" s="12">
        <v>164</v>
      </c>
      <c r="AI168" s="13" t="s">
        <v>2020</v>
      </c>
      <c r="AJ168" s="13" t="s">
        <v>1229</v>
      </c>
      <c r="AK168" s="13" t="s">
        <v>1229</v>
      </c>
      <c r="AL168" s="13" t="s">
        <v>2021</v>
      </c>
      <c r="AM168" s="14" t="s">
        <v>2022</v>
      </c>
    </row>
    <row r="169" spans="34:39">
      <c r="AH169" s="12">
        <v>169</v>
      </c>
      <c r="AI169" s="13" t="s">
        <v>2023</v>
      </c>
      <c r="AJ169" s="13" t="s">
        <v>1191</v>
      </c>
      <c r="AK169" s="13" t="s">
        <v>1192</v>
      </c>
      <c r="AL169" s="13" t="s">
        <v>2024</v>
      </c>
      <c r="AM169" s="14" t="s">
        <v>2025</v>
      </c>
    </row>
    <row r="170" spans="34:39">
      <c r="AH170" s="12">
        <v>174</v>
      </c>
      <c r="AI170" s="13" t="s">
        <v>2026</v>
      </c>
      <c r="AJ170" s="13" t="s">
        <v>1229</v>
      </c>
      <c r="AK170" s="13" t="s">
        <v>1229</v>
      </c>
      <c r="AL170" s="13" t="s">
        <v>2027</v>
      </c>
      <c r="AM170" s="14" t="s">
        <v>2028</v>
      </c>
    </row>
    <row r="171" spans="34:39">
      <c r="AH171" s="12">
        <v>166</v>
      </c>
      <c r="AI171" s="13" t="s">
        <v>1634</v>
      </c>
      <c r="AJ171" s="13" t="s">
        <v>1229</v>
      </c>
      <c r="AK171" s="13" t="s">
        <v>1229</v>
      </c>
      <c r="AL171" s="13" t="s">
        <v>2029</v>
      </c>
      <c r="AM171" s="14" t="s">
        <v>2030</v>
      </c>
    </row>
    <row r="172" spans="34:39">
      <c r="AH172" s="12">
        <v>167</v>
      </c>
      <c r="AI172" s="13" t="s">
        <v>2031</v>
      </c>
      <c r="AJ172" s="13" t="s">
        <v>1192</v>
      </c>
      <c r="AK172" s="13" t="s">
        <v>1192</v>
      </c>
      <c r="AL172" s="13" t="s">
        <v>2032</v>
      </c>
      <c r="AM172" s="14" t="s">
        <v>2033</v>
      </c>
    </row>
    <row r="173" spans="34:39">
      <c r="AH173" s="12">
        <v>165</v>
      </c>
      <c r="AI173" s="13" t="s">
        <v>2034</v>
      </c>
      <c r="AJ173" s="13" t="s">
        <v>978</v>
      </c>
      <c r="AK173" s="13" t="s">
        <v>978</v>
      </c>
      <c r="AL173" s="13" t="s">
        <v>2035</v>
      </c>
      <c r="AM173" s="14" t="s">
        <v>2036</v>
      </c>
    </row>
    <row r="174" spans="34:39">
      <c r="AH174" s="12">
        <v>170</v>
      </c>
      <c r="AI174" s="13" t="s">
        <v>1382</v>
      </c>
      <c r="AJ174" s="13" t="s">
        <v>1163</v>
      </c>
      <c r="AK174" s="13" t="s">
        <v>1163</v>
      </c>
      <c r="AL174" s="13" t="s">
        <v>2037</v>
      </c>
      <c r="AM174" s="14" t="s">
        <v>2038</v>
      </c>
    </row>
    <row r="175" spans="34:39">
      <c r="AH175" s="12">
        <v>173</v>
      </c>
      <c r="AI175" s="13" t="s">
        <v>1278</v>
      </c>
      <c r="AJ175" s="13" t="s">
        <v>1145</v>
      </c>
      <c r="AK175" s="13" t="s">
        <v>1145</v>
      </c>
      <c r="AL175" s="13" t="s">
        <v>2039</v>
      </c>
      <c r="AM175" s="14" t="s">
        <v>2040</v>
      </c>
    </row>
    <row r="176" spans="34:39">
      <c r="AH176" s="12">
        <v>171</v>
      </c>
      <c r="AI176" s="13" t="s">
        <v>2041</v>
      </c>
      <c r="AJ176" s="13" t="s">
        <v>1229</v>
      </c>
      <c r="AK176" s="13" t="s">
        <v>1229</v>
      </c>
      <c r="AL176" s="13" t="s">
        <v>2042</v>
      </c>
      <c r="AM176" s="14" t="s">
        <v>2043</v>
      </c>
    </row>
    <row r="177" spans="34:39">
      <c r="AH177" s="12">
        <v>177</v>
      </c>
      <c r="AI177" s="13" t="s">
        <v>2044</v>
      </c>
      <c r="AJ177" s="13" t="s">
        <v>1329</v>
      </c>
      <c r="AK177" s="13" t="s">
        <v>1329</v>
      </c>
      <c r="AL177" s="13" t="s">
        <v>2045</v>
      </c>
      <c r="AM177" s="14" t="s">
        <v>2046</v>
      </c>
    </row>
    <row r="178" spans="34:39">
      <c r="AH178" s="12">
        <v>178</v>
      </c>
      <c r="AI178" s="13" t="s">
        <v>2047</v>
      </c>
      <c r="AJ178" s="13" t="s">
        <v>1217</v>
      </c>
      <c r="AK178" s="13" t="s">
        <v>1177</v>
      </c>
      <c r="AL178" s="13" t="s">
        <v>2048</v>
      </c>
      <c r="AM178" s="14" t="s">
        <v>2049</v>
      </c>
    </row>
    <row r="179" spans="34:39">
      <c r="AH179" s="12">
        <v>179</v>
      </c>
      <c r="AI179" s="13" t="s">
        <v>1390</v>
      </c>
      <c r="AJ179" s="13" t="s">
        <v>1163</v>
      </c>
      <c r="AK179" s="13" t="s">
        <v>1163</v>
      </c>
      <c r="AL179" s="13" t="s">
        <v>2050</v>
      </c>
      <c r="AM179" s="14" t="s">
        <v>2051</v>
      </c>
    </row>
    <row r="180" spans="34:39">
      <c r="AH180" s="12">
        <v>180</v>
      </c>
      <c r="AI180" s="13" t="s">
        <v>1398</v>
      </c>
      <c r="AJ180" s="13" t="s">
        <v>1163</v>
      </c>
      <c r="AK180" s="13" t="s">
        <v>1163</v>
      </c>
      <c r="AL180" s="13" t="s">
        <v>2052</v>
      </c>
      <c r="AM180" s="14" t="s">
        <v>2053</v>
      </c>
    </row>
    <row r="181" spans="34:39">
      <c r="AH181" s="12">
        <v>181</v>
      </c>
      <c r="AI181" s="13" t="s">
        <v>2054</v>
      </c>
      <c r="AJ181" s="13" t="s">
        <v>1217</v>
      </c>
      <c r="AK181" s="13" t="s">
        <v>1177</v>
      </c>
      <c r="AL181" s="13" t="s">
        <v>2055</v>
      </c>
      <c r="AM181" s="14" t="s">
        <v>2056</v>
      </c>
    </row>
    <row r="182" spans="34:39">
      <c r="AH182" s="12">
        <v>233</v>
      </c>
      <c r="AI182" s="13" t="s">
        <v>2057</v>
      </c>
      <c r="AJ182" s="13" t="s">
        <v>1191</v>
      </c>
      <c r="AK182" s="13" t="s">
        <v>1192</v>
      </c>
      <c r="AL182" s="13" t="s">
        <v>2058</v>
      </c>
      <c r="AM182" s="14" t="s">
        <v>2059</v>
      </c>
    </row>
    <row r="183" spans="34:39">
      <c r="AH183" s="12">
        <v>193</v>
      </c>
      <c r="AI183" s="13" t="s">
        <v>2060</v>
      </c>
      <c r="AJ183" s="13" t="s">
        <v>1163</v>
      </c>
      <c r="AK183" s="13" t="s">
        <v>1163</v>
      </c>
      <c r="AL183" s="13" t="s">
        <v>2061</v>
      </c>
      <c r="AM183" s="14" t="s">
        <v>2062</v>
      </c>
    </row>
    <row r="184" spans="34:39">
      <c r="AH184" s="12">
        <v>196</v>
      </c>
      <c r="AI184" s="13" t="s">
        <v>2063</v>
      </c>
      <c r="AJ184" s="13" t="s">
        <v>978</v>
      </c>
      <c r="AK184" s="13" t="s">
        <v>978</v>
      </c>
      <c r="AL184" s="13" t="s">
        <v>2064</v>
      </c>
      <c r="AM184" s="14" t="s">
        <v>2065</v>
      </c>
    </row>
    <row r="185" spans="34:39">
      <c r="AH185" s="12">
        <v>182</v>
      </c>
      <c r="AI185" s="13" t="s">
        <v>2066</v>
      </c>
      <c r="AJ185" s="13" t="s">
        <v>1329</v>
      </c>
      <c r="AK185" s="13" t="s">
        <v>1329</v>
      </c>
      <c r="AL185" s="13" t="s">
        <v>2067</v>
      </c>
      <c r="AM185" s="14" t="s">
        <v>2068</v>
      </c>
    </row>
    <row r="186" spans="34:39">
      <c r="AH186" s="12">
        <v>185</v>
      </c>
      <c r="AI186" s="13" t="s">
        <v>2069</v>
      </c>
      <c r="AJ186" s="13" t="s">
        <v>1217</v>
      </c>
      <c r="AK186" s="13" t="s">
        <v>1177</v>
      </c>
      <c r="AL186" s="13" t="s">
        <v>2070</v>
      </c>
      <c r="AM186" s="14" t="s">
        <v>2071</v>
      </c>
    </row>
    <row r="187" spans="34:39">
      <c r="AH187" s="12">
        <v>183</v>
      </c>
      <c r="AI187" s="13" t="s">
        <v>2072</v>
      </c>
      <c r="AJ187" s="13" t="s">
        <v>1163</v>
      </c>
      <c r="AK187" s="13" t="s">
        <v>1163</v>
      </c>
      <c r="AL187" s="13" t="s">
        <v>2073</v>
      </c>
      <c r="AM187" s="14" t="s">
        <v>2074</v>
      </c>
    </row>
    <row r="188" spans="34:39">
      <c r="AH188" s="12">
        <v>202</v>
      </c>
      <c r="AI188" s="13" t="s">
        <v>2075</v>
      </c>
      <c r="AJ188" s="13" t="s">
        <v>1217</v>
      </c>
      <c r="AK188" s="13" t="s">
        <v>1177</v>
      </c>
      <c r="AL188" s="13" t="s">
        <v>2076</v>
      </c>
      <c r="AM188" s="14" t="s">
        <v>2077</v>
      </c>
    </row>
    <row r="189" spans="34:39">
      <c r="AH189" s="12">
        <v>191</v>
      </c>
      <c r="AI189" s="13" t="s">
        <v>2078</v>
      </c>
      <c r="AJ189" s="13" t="s">
        <v>1217</v>
      </c>
      <c r="AK189" s="13" t="s">
        <v>1177</v>
      </c>
      <c r="AL189" s="13" t="s">
        <v>2079</v>
      </c>
      <c r="AM189" s="14" t="s">
        <v>2080</v>
      </c>
    </row>
    <row r="190" spans="34:39">
      <c r="AH190" s="12">
        <v>186</v>
      </c>
      <c r="AI190" s="13" t="s">
        <v>1526</v>
      </c>
      <c r="AJ190" s="13" t="s">
        <v>1192</v>
      </c>
      <c r="AK190" s="13" t="s">
        <v>1192</v>
      </c>
      <c r="AL190" s="13" t="s">
        <v>2081</v>
      </c>
      <c r="AM190" s="14" t="s">
        <v>2082</v>
      </c>
    </row>
    <row r="191" spans="34:39">
      <c r="AH191" s="12">
        <v>198</v>
      </c>
      <c r="AI191" s="13" t="s">
        <v>1288</v>
      </c>
      <c r="AJ191" s="13" t="s">
        <v>1145</v>
      </c>
      <c r="AK191" s="13" t="s">
        <v>1145</v>
      </c>
      <c r="AL191" s="13" t="s">
        <v>2083</v>
      </c>
      <c r="AM191" s="14" t="s">
        <v>2084</v>
      </c>
    </row>
    <row r="192" spans="34:39">
      <c r="AH192" s="12">
        <v>199</v>
      </c>
      <c r="AI192" s="13" t="s">
        <v>1297</v>
      </c>
      <c r="AJ192" s="13" t="s">
        <v>1145</v>
      </c>
      <c r="AK192" s="13" t="s">
        <v>1145</v>
      </c>
      <c r="AL192" s="13" t="s">
        <v>2085</v>
      </c>
      <c r="AM192" s="14" t="s">
        <v>2086</v>
      </c>
    </row>
    <row r="193" spans="34:39">
      <c r="AH193" s="12">
        <v>190</v>
      </c>
      <c r="AI193" s="13" t="s">
        <v>2087</v>
      </c>
      <c r="AJ193" s="13" t="s">
        <v>1191</v>
      </c>
      <c r="AK193" s="13" t="s">
        <v>1192</v>
      </c>
      <c r="AL193" s="13" t="s">
        <v>2088</v>
      </c>
      <c r="AM193" s="14" t="s">
        <v>2089</v>
      </c>
    </row>
    <row r="194" spans="34:39">
      <c r="AH194" s="12">
        <v>194</v>
      </c>
      <c r="AI194" s="13" t="s">
        <v>2090</v>
      </c>
      <c r="AJ194" s="13" t="s">
        <v>1217</v>
      </c>
      <c r="AK194" s="13" t="s">
        <v>1177</v>
      </c>
      <c r="AL194" s="13" t="s">
        <v>2091</v>
      </c>
      <c r="AM194" s="14" t="s">
        <v>2092</v>
      </c>
    </row>
    <row r="195" spans="34:39">
      <c r="AH195" s="12">
        <v>235</v>
      </c>
      <c r="AI195" s="13" t="s">
        <v>2093</v>
      </c>
      <c r="AJ195" s="13" t="s">
        <v>1217</v>
      </c>
      <c r="AK195" s="13" t="s">
        <v>1177</v>
      </c>
      <c r="AL195" s="13" t="s">
        <v>2094</v>
      </c>
      <c r="AM195" s="14" t="s">
        <v>2095</v>
      </c>
    </row>
    <row r="196" spans="34:39">
      <c r="AH196" s="12">
        <v>187</v>
      </c>
      <c r="AI196" s="13" t="s">
        <v>2096</v>
      </c>
      <c r="AJ196" s="13" t="s">
        <v>978</v>
      </c>
      <c r="AK196" s="13" t="s">
        <v>978</v>
      </c>
      <c r="AL196" s="13" t="s">
        <v>2097</v>
      </c>
      <c r="AM196" s="14" t="s">
        <v>2098</v>
      </c>
    </row>
    <row r="197" spans="34:39">
      <c r="AH197" s="12">
        <v>66</v>
      </c>
      <c r="AI197" s="13" t="s">
        <v>1307</v>
      </c>
      <c r="AJ197" s="13" t="s">
        <v>1145</v>
      </c>
      <c r="AK197" s="13" t="s">
        <v>1145</v>
      </c>
      <c r="AL197" s="13" t="s">
        <v>2099</v>
      </c>
      <c r="AM197" s="14" t="s">
        <v>2100</v>
      </c>
    </row>
    <row r="198" spans="34:39">
      <c r="AH198" s="12">
        <v>123</v>
      </c>
      <c r="AI198" s="13" t="s">
        <v>2101</v>
      </c>
      <c r="AJ198" s="13" t="s">
        <v>1192</v>
      </c>
      <c r="AK198" s="13" t="s">
        <v>1192</v>
      </c>
      <c r="AL198" s="13" t="s">
        <v>2102</v>
      </c>
      <c r="AM198" s="14" t="s">
        <v>2103</v>
      </c>
    </row>
    <row r="199" spans="34:39">
      <c r="AH199" s="12">
        <v>188</v>
      </c>
      <c r="AI199" s="13" t="s">
        <v>2104</v>
      </c>
      <c r="AJ199" s="13" t="s">
        <v>978</v>
      </c>
      <c r="AK199" s="13" t="s">
        <v>978</v>
      </c>
      <c r="AL199" s="13" t="s">
        <v>2105</v>
      </c>
      <c r="AM199" s="14" t="s">
        <v>2106</v>
      </c>
    </row>
    <row r="200" spans="34:39">
      <c r="AH200" s="12">
        <v>114</v>
      </c>
      <c r="AI200" s="13" t="s">
        <v>2107</v>
      </c>
      <c r="AJ200" s="13" t="s">
        <v>978</v>
      </c>
      <c r="AK200" s="13" t="s">
        <v>978</v>
      </c>
      <c r="AL200" s="13" t="s">
        <v>2108</v>
      </c>
      <c r="AM200" s="14" t="s">
        <v>2109</v>
      </c>
    </row>
    <row r="201" spans="34:39">
      <c r="AH201" s="12">
        <v>121</v>
      </c>
      <c r="AI201" s="13" t="s">
        <v>2110</v>
      </c>
      <c r="AJ201" s="13" t="s">
        <v>1229</v>
      </c>
      <c r="AK201" s="13" t="s">
        <v>1229</v>
      </c>
      <c r="AL201" s="13" t="s">
        <v>2111</v>
      </c>
      <c r="AM201" s="14" t="s">
        <v>2112</v>
      </c>
    </row>
    <row r="202" spans="34:39">
      <c r="AH202" s="12">
        <v>195</v>
      </c>
      <c r="AI202" s="13" t="s">
        <v>2113</v>
      </c>
      <c r="AJ202" s="13" t="s">
        <v>978</v>
      </c>
      <c r="AK202" s="13" t="s">
        <v>978</v>
      </c>
      <c r="AL202" s="13" t="s">
        <v>2114</v>
      </c>
      <c r="AM202" s="14" t="s">
        <v>2115</v>
      </c>
    </row>
    <row r="203" spans="34:39">
      <c r="AH203" s="12">
        <v>226</v>
      </c>
      <c r="AI203" s="13" t="s">
        <v>2116</v>
      </c>
      <c r="AJ203" s="13" t="s">
        <v>1229</v>
      </c>
      <c r="AK203" s="13" t="s">
        <v>1229</v>
      </c>
      <c r="AL203" s="13" t="s">
        <v>2117</v>
      </c>
      <c r="AM203" s="14" t="s">
        <v>2118</v>
      </c>
    </row>
    <row r="204" spans="34:39">
      <c r="AH204" s="12">
        <v>184</v>
      </c>
      <c r="AI204" s="13" t="s">
        <v>2119</v>
      </c>
      <c r="AJ204" s="13" t="s">
        <v>1217</v>
      </c>
      <c r="AK204" s="13" t="s">
        <v>1177</v>
      </c>
      <c r="AL204" s="13" t="s">
        <v>2120</v>
      </c>
      <c r="AM204" s="14" t="s">
        <v>2121</v>
      </c>
    </row>
    <row r="205" spans="34:39">
      <c r="AH205" s="12">
        <v>197</v>
      </c>
      <c r="AI205" s="13" t="s">
        <v>2122</v>
      </c>
      <c r="AJ205" s="13" t="s">
        <v>1229</v>
      </c>
      <c r="AK205" s="13" t="s">
        <v>1229</v>
      </c>
      <c r="AL205" s="13" t="s">
        <v>2123</v>
      </c>
      <c r="AM205" s="14" t="s">
        <v>2124</v>
      </c>
    </row>
    <row r="206" spans="34:39">
      <c r="AH206" s="12">
        <v>189</v>
      </c>
      <c r="AI206" s="13" t="s">
        <v>2125</v>
      </c>
      <c r="AJ206" s="13" t="s">
        <v>978</v>
      </c>
      <c r="AK206" s="13" t="s">
        <v>978</v>
      </c>
      <c r="AL206" s="13" t="s">
        <v>2126</v>
      </c>
      <c r="AM206" s="14" t="s">
        <v>2127</v>
      </c>
    </row>
    <row r="207" spans="34:39">
      <c r="AH207" s="12">
        <v>201</v>
      </c>
      <c r="AI207" s="13" t="s">
        <v>2128</v>
      </c>
      <c r="AJ207" s="13" t="s">
        <v>1217</v>
      </c>
      <c r="AK207" s="13" t="s">
        <v>1177</v>
      </c>
      <c r="AL207" s="13" t="s">
        <v>2129</v>
      </c>
      <c r="AM207" s="14" t="s">
        <v>2130</v>
      </c>
    </row>
    <row r="208" spans="34:39">
      <c r="AH208" s="12">
        <v>200</v>
      </c>
      <c r="AI208" s="13" t="s">
        <v>1407</v>
      </c>
      <c r="AJ208" s="13" t="s">
        <v>1163</v>
      </c>
      <c r="AK208" s="13" t="s">
        <v>1163</v>
      </c>
      <c r="AL208" s="13" t="s">
        <v>2131</v>
      </c>
      <c r="AM208" s="14" t="s">
        <v>2132</v>
      </c>
    </row>
    <row r="209" spans="34:39">
      <c r="AH209" s="12">
        <v>39</v>
      </c>
      <c r="AI209" s="13" t="s">
        <v>1416</v>
      </c>
      <c r="AJ209" s="13" t="s">
        <v>1163</v>
      </c>
      <c r="AK209" s="13" t="s">
        <v>1163</v>
      </c>
      <c r="AL209" s="13" t="s">
        <v>2133</v>
      </c>
      <c r="AM209" s="14" t="s">
        <v>2134</v>
      </c>
    </row>
    <row r="210" spans="34:39">
      <c r="AH210" s="12">
        <v>203</v>
      </c>
      <c r="AI210" s="13" t="s">
        <v>2135</v>
      </c>
      <c r="AJ210" s="13" t="s">
        <v>1329</v>
      </c>
      <c r="AK210" s="13" t="s">
        <v>1329</v>
      </c>
      <c r="AL210" s="13" t="s">
        <v>2136</v>
      </c>
      <c r="AM210" s="14" t="s">
        <v>2137</v>
      </c>
    </row>
    <row r="211" spans="34:39">
      <c r="AH211" s="12">
        <v>217</v>
      </c>
      <c r="AI211" s="13" t="s">
        <v>2138</v>
      </c>
      <c r="AJ211" s="13" t="s">
        <v>1192</v>
      </c>
      <c r="AK211" s="13" t="s">
        <v>1192</v>
      </c>
      <c r="AL211" s="13" t="s">
        <v>2139</v>
      </c>
      <c r="AM211" s="14" t="s">
        <v>2140</v>
      </c>
    </row>
    <row r="212" spans="34:39">
      <c r="AH212" s="12">
        <v>208</v>
      </c>
      <c r="AI212" s="13" t="s">
        <v>2141</v>
      </c>
      <c r="AJ212" s="13" t="s">
        <v>1192</v>
      </c>
      <c r="AK212" s="13" t="s">
        <v>1192</v>
      </c>
      <c r="AL212" s="13" t="s">
        <v>2142</v>
      </c>
      <c r="AM212" s="14" t="s">
        <v>2143</v>
      </c>
    </row>
    <row r="213" spans="34:39">
      <c r="AH213" s="12">
        <v>218</v>
      </c>
      <c r="AI213" s="13" t="s">
        <v>2144</v>
      </c>
      <c r="AJ213" s="13" t="s">
        <v>1217</v>
      </c>
      <c r="AK213" s="13" t="s">
        <v>1177</v>
      </c>
      <c r="AL213" s="13" t="s">
        <v>2145</v>
      </c>
      <c r="AM213" s="14" t="s">
        <v>2146</v>
      </c>
    </row>
    <row r="214" spans="34:39">
      <c r="AH214" s="12">
        <v>207</v>
      </c>
      <c r="AI214" s="13" t="s">
        <v>1536</v>
      </c>
      <c r="AJ214" s="13" t="s">
        <v>1192</v>
      </c>
      <c r="AK214" s="13" t="s">
        <v>1192</v>
      </c>
      <c r="AL214" s="13" t="s">
        <v>2147</v>
      </c>
      <c r="AM214" s="14" t="s">
        <v>2148</v>
      </c>
    </row>
    <row r="215" spans="34:39">
      <c r="AH215" s="12">
        <v>211</v>
      </c>
      <c r="AI215" s="13" t="s">
        <v>2149</v>
      </c>
      <c r="AJ215" s="13" t="s">
        <v>978</v>
      </c>
      <c r="AK215" s="13" t="s">
        <v>978</v>
      </c>
      <c r="AL215" s="13" t="s">
        <v>2150</v>
      </c>
      <c r="AM215" s="14" t="s">
        <v>2151</v>
      </c>
    </row>
    <row r="216" spans="34:39">
      <c r="AH216" s="12">
        <v>206</v>
      </c>
      <c r="AI216" s="13" t="s">
        <v>2152</v>
      </c>
      <c r="AJ216" s="13" t="s">
        <v>1217</v>
      </c>
      <c r="AK216" s="13" t="s">
        <v>1177</v>
      </c>
      <c r="AL216" s="13" t="s">
        <v>2153</v>
      </c>
      <c r="AM216" s="14" t="s">
        <v>2154</v>
      </c>
    </row>
    <row r="217" spans="34:39">
      <c r="AH217" s="12">
        <v>209</v>
      </c>
      <c r="AI217" s="13" t="s">
        <v>2155</v>
      </c>
      <c r="AJ217" s="13" t="s">
        <v>978</v>
      </c>
      <c r="AK217" s="13" t="s">
        <v>978</v>
      </c>
      <c r="AL217" s="13" t="s">
        <v>2156</v>
      </c>
      <c r="AM217" s="14" t="s">
        <v>2157</v>
      </c>
    </row>
    <row r="218" spans="34:39">
      <c r="AH218" s="12">
        <v>212</v>
      </c>
      <c r="AI218" s="13" t="s">
        <v>2158</v>
      </c>
      <c r="AJ218" s="13" t="s">
        <v>1191</v>
      </c>
      <c r="AK218" s="13" t="s">
        <v>1192</v>
      </c>
      <c r="AL218" s="13" t="s">
        <v>2159</v>
      </c>
      <c r="AM218" s="14" t="s">
        <v>2160</v>
      </c>
    </row>
    <row r="219" spans="34:39">
      <c r="AH219" s="12">
        <v>213</v>
      </c>
      <c r="AI219" s="13" t="s">
        <v>2161</v>
      </c>
      <c r="AJ219" s="13" t="s">
        <v>1229</v>
      </c>
      <c r="AK219" s="13" t="s">
        <v>1229</v>
      </c>
      <c r="AL219" s="13" t="s">
        <v>2162</v>
      </c>
      <c r="AM219" s="14" t="s">
        <v>2163</v>
      </c>
    </row>
    <row r="220" spans="34:39">
      <c r="AH220" s="12">
        <v>214</v>
      </c>
      <c r="AI220" s="13" t="s">
        <v>2164</v>
      </c>
      <c r="AJ220" s="13" t="s">
        <v>1176</v>
      </c>
      <c r="AK220" s="13" t="s">
        <v>1177</v>
      </c>
      <c r="AL220" s="13" t="s">
        <v>2165</v>
      </c>
      <c r="AM220" s="14" t="s">
        <v>2166</v>
      </c>
    </row>
    <row r="221" spans="34:39">
      <c r="AH221" s="12">
        <v>215</v>
      </c>
      <c r="AI221" s="13" t="s">
        <v>1425</v>
      </c>
      <c r="AJ221" s="13" t="s">
        <v>1163</v>
      </c>
      <c r="AK221" s="13" t="s">
        <v>1163</v>
      </c>
      <c r="AL221" s="13" t="s">
        <v>2167</v>
      </c>
      <c r="AM221" s="14" t="s">
        <v>2168</v>
      </c>
    </row>
    <row r="222" spans="34:39">
      <c r="AH222" s="12">
        <v>210</v>
      </c>
      <c r="AI222" s="13" t="s">
        <v>2169</v>
      </c>
      <c r="AJ222" s="13" t="s">
        <v>1192</v>
      </c>
      <c r="AK222" s="13" t="s">
        <v>1192</v>
      </c>
      <c r="AL222" s="13" t="s">
        <v>2170</v>
      </c>
      <c r="AM222" s="14" t="s">
        <v>2171</v>
      </c>
    </row>
    <row r="223" spans="34:39">
      <c r="AH223" s="12">
        <v>204</v>
      </c>
      <c r="AI223" s="13" t="s">
        <v>2172</v>
      </c>
      <c r="AJ223" s="13" t="s">
        <v>978</v>
      </c>
      <c r="AK223" s="13" t="s">
        <v>978</v>
      </c>
      <c r="AL223" s="13" t="s">
        <v>2173</v>
      </c>
      <c r="AM223" s="14" t="s">
        <v>2174</v>
      </c>
    </row>
    <row r="224" spans="34:39">
      <c r="AH224" s="12">
        <v>216</v>
      </c>
      <c r="AI224" s="13" t="s">
        <v>2175</v>
      </c>
      <c r="AJ224" s="13" t="s">
        <v>1191</v>
      </c>
      <c r="AK224" s="13" t="s">
        <v>1192</v>
      </c>
      <c r="AL224" s="13" t="s">
        <v>2176</v>
      </c>
      <c r="AM224" s="14" t="s">
        <v>2177</v>
      </c>
    </row>
    <row r="225" spans="34:39">
      <c r="AH225" s="12">
        <v>219</v>
      </c>
      <c r="AI225" s="13" t="s">
        <v>2178</v>
      </c>
      <c r="AJ225" s="13" t="s">
        <v>1217</v>
      </c>
      <c r="AK225" s="13" t="s">
        <v>1177</v>
      </c>
      <c r="AL225" s="13" t="s">
        <v>2179</v>
      </c>
      <c r="AM225" s="14" t="s">
        <v>2180</v>
      </c>
    </row>
    <row r="226" spans="34:39">
      <c r="AH226" s="12">
        <v>220</v>
      </c>
      <c r="AI226" s="13" t="s">
        <v>2181</v>
      </c>
      <c r="AJ226" s="13" t="s">
        <v>1163</v>
      </c>
      <c r="AK226" s="13" t="s">
        <v>1163</v>
      </c>
      <c r="AL226" s="13" t="s">
        <v>2182</v>
      </c>
      <c r="AM226" s="14" t="s">
        <v>2183</v>
      </c>
    </row>
    <row r="227" spans="34:39">
      <c r="AH227" s="12">
        <v>7</v>
      </c>
      <c r="AI227" s="13" t="s">
        <v>2184</v>
      </c>
      <c r="AJ227" s="13" t="s">
        <v>1329</v>
      </c>
      <c r="AK227" s="13" t="s">
        <v>1329</v>
      </c>
      <c r="AL227" s="13" t="s">
        <v>2185</v>
      </c>
      <c r="AM227" s="14" t="s">
        <v>2186</v>
      </c>
    </row>
    <row r="228" spans="34:39">
      <c r="AH228" s="12">
        <v>76</v>
      </c>
      <c r="AI228" s="13" t="s">
        <v>1434</v>
      </c>
      <c r="AJ228" s="13" t="s">
        <v>1163</v>
      </c>
      <c r="AK228" s="13" t="s">
        <v>1163</v>
      </c>
      <c r="AL228" s="13" t="s">
        <v>2187</v>
      </c>
      <c r="AM228" s="14" t="s">
        <v>2188</v>
      </c>
    </row>
    <row r="229" spans="34:39">
      <c r="AH229" s="12">
        <v>221</v>
      </c>
      <c r="AI229" s="13" t="s">
        <v>2189</v>
      </c>
      <c r="AJ229" s="13" t="s">
        <v>1229</v>
      </c>
      <c r="AK229" s="13" t="s">
        <v>1229</v>
      </c>
      <c r="AL229" s="13" t="s">
        <v>2190</v>
      </c>
      <c r="AM229" s="14" t="s">
        <v>2191</v>
      </c>
    </row>
    <row r="230" spans="34:39">
      <c r="AH230" s="12">
        <v>223</v>
      </c>
      <c r="AI230" s="13" t="s">
        <v>2192</v>
      </c>
      <c r="AJ230" s="13" t="s">
        <v>1229</v>
      </c>
      <c r="AK230" s="13" t="s">
        <v>1229</v>
      </c>
      <c r="AL230" s="13" t="s">
        <v>2193</v>
      </c>
      <c r="AM230" s="14" t="s">
        <v>2194</v>
      </c>
    </row>
    <row r="231" spans="34:39">
      <c r="AH231" s="12">
        <v>222</v>
      </c>
      <c r="AI231" s="13" t="s">
        <v>2195</v>
      </c>
      <c r="AJ231" s="13" t="s">
        <v>1229</v>
      </c>
      <c r="AK231" s="13" t="s">
        <v>1229</v>
      </c>
      <c r="AL231" s="13" t="s">
        <v>2196</v>
      </c>
      <c r="AM231" s="14" t="s">
        <v>2197</v>
      </c>
    </row>
    <row r="232" spans="34:39">
      <c r="AH232" s="12">
        <v>229</v>
      </c>
      <c r="AI232" s="13" t="s">
        <v>2198</v>
      </c>
      <c r="AJ232" s="13" t="s">
        <v>1229</v>
      </c>
      <c r="AK232" s="13" t="s">
        <v>1229</v>
      </c>
      <c r="AL232" s="13" t="s">
        <v>2199</v>
      </c>
      <c r="AM232" s="14" t="s">
        <v>2200</v>
      </c>
    </row>
    <row r="233" spans="34:39">
      <c r="AH233" s="12">
        <v>224</v>
      </c>
      <c r="AI233" s="13" t="s">
        <v>2201</v>
      </c>
      <c r="AJ233" s="13" t="s">
        <v>1192</v>
      </c>
      <c r="AK233" s="13" t="s">
        <v>1192</v>
      </c>
      <c r="AL233" s="13" t="s">
        <v>2202</v>
      </c>
      <c r="AM233" s="14" t="s">
        <v>2203</v>
      </c>
    </row>
    <row r="234" spans="34:39">
      <c r="AH234" s="12">
        <v>231</v>
      </c>
      <c r="AI234" s="13" t="s">
        <v>2204</v>
      </c>
      <c r="AJ234" s="13" t="s">
        <v>1191</v>
      </c>
      <c r="AK234" s="13" t="s">
        <v>1192</v>
      </c>
      <c r="AL234" s="13" t="s">
        <v>2205</v>
      </c>
      <c r="AM234" s="14" t="s">
        <v>2206</v>
      </c>
    </row>
    <row r="235" spans="34:39">
      <c r="AH235" s="12">
        <v>227</v>
      </c>
      <c r="AI235" s="13" t="s">
        <v>2207</v>
      </c>
      <c r="AJ235" s="13" t="s">
        <v>1229</v>
      </c>
      <c r="AK235" s="13" t="s">
        <v>1229</v>
      </c>
      <c r="AL235" s="13" t="s">
        <v>2208</v>
      </c>
      <c r="AM235" s="14" t="s">
        <v>2209</v>
      </c>
    </row>
    <row r="236" spans="34:39">
      <c r="AH236" s="12">
        <v>230</v>
      </c>
      <c r="AI236" s="13" t="s">
        <v>1542</v>
      </c>
      <c r="AJ236" s="13" t="s">
        <v>1192</v>
      </c>
      <c r="AK236" s="13" t="s">
        <v>1192</v>
      </c>
      <c r="AL236" s="13" t="s">
        <v>2210</v>
      </c>
      <c r="AM236" s="14" t="s">
        <v>2211</v>
      </c>
    </row>
    <row r="237" spans="34:39">
      <c r="AH237" s="12">
        <v>232</v>
      </c>
      <c r="AI237" s="13" t="s">
        <v>2212</v>
      </c>
      <c r="AJ237" s="13" t="s">
        <v>1191</v>
      </c>
      <c r="AK237" s="13" t="s">
        <v>1192</v>
      </c>
      <c r="AL237" s="13" t="s">
        <v>2213</v>
      </c>
      <c r="AM237" s="14" t="s">
        <v>2214</v>
      </c>
    </row>
    <row r="238" spans="34:39">
      <c r="AH238" s="12">
        <v>65</v>
      </c>
      <c r="AI238" s="13" t="s">
        <v>2215</v>
      </c>
      <c r="AJ238" s="13" t="s">
        <v>1176</v>
      </c>
      <c r="AK238" s="13" t="s">
        <v>1177</v>
      </c>
      <c r="AL238" s="13" t="s">
        <v>2216</v>
      </c>
      <c r="AM238" s="14" t="s">
        <v>2217</v>
      </c>
    </row>
    <row r="239" spans="34:39">
      <c r="AH239" s="12">
        <v>234</v>
      </c>
      <c r="AI239" s="13" t="s">
        <v>2218</v>
      </c>
      <c r="AJ239" s="13" t="s">
        <v>1329</v>
      </c>
      <c r="AK239" s="13" t="s">
        <v>1329</v>
      </c>
      <c r="AL239" s="13" t="s">
        <v>2219</v>
      </c>
      <c r="AM239" s="14" t="s">
        <v>2220</v>
      </c>
    </row>
    <row r="240" spans="34:39">
      <c r="AH240" s="12">
        <v>236</v>
      </c>
      <c r="AI240" s="13" t="s">
        <v>2221</v>
      </c>
      <c r="AJ240" s="13" t="s">
        <v>1217</v>
      </c>
      <c r="AK240" s="13" t="s">
        <v>1177</v>
      </c>
      <c r="AL240" s="13" t="s">
        <v>2222</v>
      </c>
      <c r="AM240" s="14" t="s">
        <v>2223</v>
      </c>
    </row>
    <row r="241" spans="34:39">
      <c r="AH241" s="22">
        <v>237</v>
      </c>
      <c r="AI241" s="23" t="s">
        <v>2224</v>
      </c>
      <c r="AJ241" s="23" t="s">
        <v>1217</v>
      </c>
      <c r="AK241" s="23" t="s">
        <v>1177</v>
      </c>
      <c r="AL241" s="23" t="s">
        <v>2225</v>
      </c>
      <c r="AM241" s="25" t="s">
        <v>2226</v>
      </c>
    </row>
  </sheetData>
  <sheetProtection selectLockedCells="1"/>
  <sortState xmlns:xlrd2="http://schemas.microsoft.com/office/spreadsheetml/2017/richdata2" ref="AO2:AR129">
    <sortCondition ref="AQ2:AQ129"/>
  </sortState>
  <dataValidations disablePrompts="1" count="5">
    <dataValidation type="list" allowBlank="1" showInputMessage="1" showErrorMessage="1" sqref="B18" xr:uid="{00000000-0002-0000-0A00-000000000000}">
      <formula1>$C$2:$C$3</formula1>
    </dataValidation>
    <dataValidation type="list" allowBlank="1" showErrorMessage="1" sqref="T2" xr:uid="{00000000-0002-0000-0A00-000001000000}">
      <formula1>$AE$2:$AE$5</formula1>
    </dataValidation>
    <dataValidation type="list" allowBlank="1" showInputMessage="1" showErrorMessage="1" sqref="T3" xr:uid="{00000000-0002-0000-0A00-000002000000}">
      <formula1>$AE$8:$AE$11</formula1>
    </dataValidation>
    <dataValidation type="list" allowBlank="1" showInputMessage="1" showErrorMessage="1" sqref="T8" xr:uid="{00000000-0002-0000-0A00-000003000000}">
      <formula1>$AE$14:$AE$16</formula1>
    </dataValidation>
    <dataValidation type="list" allowBlank="1" showInputMessage="1" showErrorMessage="1" sqref="T4" xr:uid="{00000000-0002-0000-0A00-000004000000}">
      <formula1>$AE$19:$AE$23</formula1>
    </dataValidation>
  </dataValidations>
  <pageMargins left="0.23622047244094491" right="0.23622047244094491" top="0.74803149606299213" bottom="0.74803149606299213" header="0.31496062992125984" footer="0.31496062992125984"/>
  <pageSetup paperSize="8" scale="66"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tabColor rgb="FFCFEDF7"/>
    <pageSetUpPr fitToPage="1"/>
  </sheetPr>
  <dimension ref="A1:W41"/>
  <sheetViews>
    <sheetView showGridLines="0" showRowColHeaders="0" showZeros="0" zoomScale="90" zoomScaleNormal="90" workbookViewId="0">
      <selection activeCell="D125" sqref="D125"/>
    </sheetView>
  </sheetViews>
  <sheetFormatPr defaultColWidth="9.140625" defaultRowHeight="12.75"/>
  <cols>
    <col min="1" max="1" width="2.5703125" style="309" customWidth="1"/>
    <col min="2" max="2" width="94.85546875" style="309" customWidth="1"/>
    <col min="3" max="3" width="1.42578125" style="309" customWidth="1"/>
    <col min="4" max="4" width="7.140625" style="368" hidden="1" customWidth="1"/>
    <col min="5" max="5" width="48.5703125" style="309" customWidth="1"/>
    <col min="6" max="6" width="20.28515625" style="309" customWidth="1"/>
    <col min="7" max="7" width="2.5703125" style="309" customWidth="1"/>
    <col min="8" max="25" width="10.7109375" style="309" customWidth="1"/>
    <col min="26" max="16384" width="9.140625" style="309"/>
  </cols>
  <sheetData>
    <row r="1" spans="1:23" ht="59.25" customHeight="1">
      <c r="B1" s="310" t="str">
        <f>CONCATENATE('Key Vehicle Terms'!D5," ","Dashboard",'Key Vehicle Terms'!D4," ",'Key Vehicle Terms'!D11," ",'Key Vehicle Terms'!D10)</f>
        <v xml:space="preserve"> Dashboard  </v>
      </c>
      <c r="C1" s="311"/>
      <c r="H1" s="312"/>
    </row>
    <row r="2" spans="1:23" s="200" customFormat="1" ht="16.5">
      <c r="A2" s="330"/>
      <c r="B2" s="328" t="str">
        <f>Tables!L4</f>
        <v>Currency: Not specified</v>
      </c>
      <c r="C2" s="328"/>
      <c r="D2" s="168"/>
      <c r="E2" s="328"/>
      <c r="F2" s="328"/>
      <c r="G2" s="330"/>
      <c r="H2" s="199"/>
      <c r="I2" s="199"/>
      <c r="J2" s="199"/>
      <c r="K2" s="199"/>
      <c r="L2" s="199"/>
      <c r="M2" s="199"/>
    </row>
    <row r="3" spans="1:23" ht="15" customHeight="1">
      <c r="B3" s="349" t="str">
        <f>'Graph Tables'!$FE$26</f>
        <v>Fair Value and NAV</v>
      </c>
      <c r="D3" s="379"/>
      <c r="E3" s="351" t="s">
        <v>7</v>
      </c>
      <c r="F3" s="352"/>
      <c r="H3" s="312"/>
    </row>
    <row r="4" spans="1:23" ht="15" customHeight="1">
      <c r="B4" s="267"/>
      <c r="D4" s="373" t="s">
        <v>8</v>
      </c>
      <c r="E4" s="307" t="str">
        <f>INDEX(Overview!B:B,MATCH('Vehicle Dashboard'!D4,Overview!A:A,0))</f>
        <v>Vehicle Structure</v>
      </c>
      <c r="F4" s="353" t="str">
        <f>INDEX(Overview!C:C,MATCH('Vehicle Dashboard'!E4,Overview!B:B,0))</f>
        <v/>
      </c>
    </row>
    <row r="5" spans="1:23" ht="15" customHeight="1">
      <c r="B5" s="267"/>
      <c r="D5" s="373" t="s">
        <v>9</v>
      </c>
      <c r="E5" s="306" t="str">
        <f>INDEX(Overview!B:B,MATCH('Vehicle Dashboard'!D5,Overview!A:A,0))</f>
        <v>Style - defined by Investment Manager</v>
      </c>
      <c r="F5" s="329" t="str">
        <f>INDEX(Overview!C:C,MATCH('Vehicle Dashboard'!E5,Overview!B:B,0))</f>
        <v/>
      </c>
    </row>
    <row r="6" spans="1:23" ht="15" customHeight="1">
      <c r="B6" s="267"/>
      <c r="D6" s="374" t="s">
        <v>10</v>
      </c>
      <c r="E6" s="337" t="str">
        <f>INDEX(Overview!B:B,MATCH('Vehicle Dashboard'!D6,Overview!A:A,0))</f>
        <v>Vehicle Term</v>
      </c>
      <c r="F6" s="338" t="str">
        <f>IFERROR(INDEX(Overview!$C:$C,MATCH(D6,Overview!$A:$A,0)),0)</f>
        <v/>
      </c>
    </row>
    <row r="7" spans="1:23" ht="15" customHeight="1">
      <c r="B7" s="267"/>
      <c r="D7" s="374" t="s">
        <v>11</v>
      </c>
      <c r="E7" s="339" t="str">
        <f>INDEX(Overview!B:B,MATCH('Vehicle Dashboard'!D7,Overview!A:A,0))</f>
        <v>Inception Date</v>
      </c>
      <c r="F7" s="340" t="str">
        <f>IFERROR(INDEX(Overview!$C:$C,MATCH(D7,Overview!$A:$A,0)),0)</f>
        <v/>
      </c>
    </row>
    <row r="8" spans="1:23" ht="15" customHeight="1">
      <c r="B8" s="267"/>
      <c r="D8" s="374" t="s">
        <v>12</v>
      </c>
      <c r="E8" s="337" t="str">
        <f>INDEX(Overview!B:B,MATCH('Vehicle Dashboard'!D8,Overview!A:A,0))</f>
        <v>Total Number of Properties</v>
      </c>
      <c r="F8" s="341" t="str">
        <f>IFERROR(INDEX(Overview!$C:$C,MATCH(D8,Overview!$A:$A,0)),0)</f>
        <v/>
      </c>
    </row>
    <row r="9" spans="1:23" ht="15" customHeight="1">
      <c r="B9" s="267"/>
      <c r="D9" s="375" t="s">
        <v>13</v>
      </c>
      <c r="E9" s="342" t="str">
        <f>INDEX(Overview!B:B,MATCH('Vehicle Dashboard'!D9,Overview!A:A,0))</f>
        <v xml:space="preserve">Net Leasable Area </v>
      </c>
      <c r="F9" s="343" t="str">
        <f>IFERROR(INDEX(Overview!$C:$C,MATCH(D9,Overview!$A:$A,0)),0)</f>
        <v/>
      </c>
    </row>
    <row r="10" spans="1:23" ht="15" customHeight="1">
      <c r="B10" s="267"/>
      <c r="D10" s="376"/>
      <c r="E10" s="350"/>
      <c r="F10" s="350"/>
    </row>
    <row r="11" spans="1:23" ht="15" customHeight="1">
      <c r="B11" s="267"/>
      <c r="D11" s="378"/>
      <c r="E11" s="351" t="s">
        <v>14</v>
      </c>
      <c r="F11" s="354"/>
    </row>
    <row r="12" spans="1:23" ht="15" customHeight="1">
      <c r="B12" s="267"/>
      <c r="D12" s="374" t="s">
        <v>15</v>
      </c>
      <c r="E12" s="337" t="str">
        <f>INDEX(Overview!B:B,MATCH('Vehicle Dashboard'!D12,Overview!A:A,0))</f>
        <v>Total Return - Quarter</v>
      </c>
      <c r="F12" s="332" t="str">
        <f>IFERROR(INDEX(Overview!$C:$C,MATCH(D12,Overview!$A:$A,0)),0)</f>
        <v/>
      </c>
    </row>
    <row r="13" spans="1:23" ht="15" customHeight="1">
      <c r="B13" s="267"/>
      <c r="D13" s="374" t="s">
        <v>16</v>
      </c>
      <c r="E13" s="339" t="str">
        <f>INDEX(Overview!B:B,MATCH('Vehicle Dashboard'!D13,Overview!A:A,0))</f>
        <v>Total Return - Since Inception Annualised</v>
      </c>
      <c r="F13" s="344" t="str">
        <f>IFERROR(INDEX(Overview!$C:$C,MATCH(D13,Overview!$A:$A,0)),0)</f>
        <v/>
      </c>
    </row>
    <row r="14" spans="1:23" ht="15" customHeight="1">
      <c r="B14" s="267"/>
      <c r="D14" s="374" t="s">
        <v>17</v>
      </c>
      <c r="E14" s="337" t="str">
        <f>INDEX(Overview!B:B,MATCH('Vehicle Dashboard'!D14,Overview!A:A,0))</f>
        <v>Income Return - Quarter</v>
      </c>
      <c r="F14" s="332" t="str">
        <f>IFERROR(INDEX(Overview!$C:$C,MATCH(D14,Overview!$A:$A,0)),0)</f>
        <v/>
      </c>
      <c r="W14" s="313"/>
    </row>
    <row r="15" spans="1:23" ht="15" customHeight="1">
      <c r="B15" s="267"/>
      <c r="D15" s="374" t="s">
        <v>18</v>
      </c>
      <c r="E15" s="339" t="str">
        <f>INDEX(Overview!B:B,MATCH('Vehicle Dashboard'!D15,Overview!A:A,0))</f>
        <v>Income Return - Since Inception Annualised</v>
      </c>
      <c r="F15" s="344" t="str">
        <f>IFERROR(INDEX(Overview!$C:$C,MATCH(D15,Overview!$A:$A,0)),0)</f>
        <v/>
      </c>
    </row>
    <row r="16" spans="1:23" ht="15" customHeight="1">
      <c r="B16" s="267"/>
      <c r="D16" s="374" t="s">
        <v>19</v>
      </c>
      <c r="E16" s="337" t="str">
        <f>INDEX(Overview!B:B,MATCH('Vehicle Dashboard'!D16,Overview!A:A,0))</f>
        <v>Capital Return - Quarter</v>
      </c>
      <c r="F16" s="332" t="str">
        <f>IFERROR(INDEX(Overview!$C:$C,MATCH(D16,Overview!$A:$A,0)),0)</f>
        <v/>
      </c>
    </row>
    <row r="17" spans="2:21" ht="15" customHeight="1">
      <c r="B17" s="267"/>
      <c r="D17" s="374" t="s">
        <v>20</v>
      </c>
      <c r="E17" s="339" t="str">
        <f>INDEX(Overview!B:B,MATCH('Vehicle Dashboard'!D17,Overview!A:A,0))</f>
        <v>Capital Return - Since Inception Annualised</v>
      </c>
      <c r="F17" s="344" t="str">
        <f>IFERROR(INDEX(Overview!$C:$C,MATCH(D17,Overview!$A:$A,0)),0)</f>
        <v/>
      </c>
    </row>
    <row r="18" spans="2:21" ht="15" customHeight="1">
      <c r="B18" s="267"/>
      <c r="D18" s="374" t="s">
        <v>21</v>
      </c>
      <c r="E18" s="337" t="str">
        <f>INDEX(Overview!B:B,MATCH('Vehicle Dashboard'!D18,Overview!A:A,0))</f>
        <v>Target IRR</v>
      </c>
      <c r="F18" s="332" t="str">
        <f>IFERROR(INDEX(Overview!$C:$C,MATCH(D18,Overview!$A:$A,0)),0)</f>
        <v/>
      </c>
    </row>
    <row r="19" spans="2:21" ht="15" customHeight="1">
      <c r="B19" s="267"/>
      <c r="D19" s="374" t="s">
        <v>22</v>
      </c>
      <c r="E19" s="339" t="str">
        <f>INDEX(Overview!B:B,MATCH('Vehicle Dashboard'!D19,Overview!A:A,0))</f>
        <v>Since Inception Internal Rate of Return (SI-IRR)</v>
      </c>
      <c r="F19" s="344" t="str">
        <f>IFERROR(INDEX(Overview!$C:$C,MATCH(D19,Overview!$A:$A,0)),0)</f>
        <v/>
      </c>
    </row>
    <row r="20" spans="2:21" ht="15" customHeight="1">
      <c r="B20" s="267"/>
      <c r="D20" s="374" t="s">
        <v>23</v>
      </c>
      <c r="E20" s="337" t="str">
        <f>INDEX(Overview!B:B,MATCH('Vehicle Dashboard'!D20,Overview!A:A,0))</f>
        <v>Total Fees earned by the Investment Manager</v>
      </c>
      <c r="F20" s="335">
        <f>IFERROR(INDEX(Overview!$C:$C,MATCH(D20,Overview!$A:$A,0)),0)</f>
        <v>0</v>
      </c>
    </row>
    <row r="21" spans="2:21" ht="15" customHeight="1">
      <c r="B21" s="267"/>
      <c r="D21" s="374" t="s">
        <v>24</v>
      </c>
      <c r="E21" s="339" t="str">
        <f>INDEX(Overview!B:B,MATCH('Vehicle Dashboard'!D21,Overview!A:A,0))</f>
        <v>Performance Fees</v>
      </c>
      <c r="F21" s="334" t="str">
        <f>IFERROR(INDEX(Overview!$C:$C,MATCH(D21,Overview!$A:$A,0)),0)</f>
        <v/>
      </c>
    </row>
    <row r="22" spans="2:21" ht="15" customHeight="1">
      <c r="D22" s="374" t="s">
        <v>25</v>
      </c>
      <c r="E22" s="337" t="str">
        <f>INDEX(Overview!B:B,MATCH('Vehicle Dashboard'!D22,Overview!A:A,0))</f>
        <v>TGER after tax (optional)</v>
      </c>
      <c r="F22" s="332" t="str">
        <f>IFERROR(INDEX(Overview!$C:$C,MATCH(D22,Overview!$A:$A,0)),0)</f>
        <v/>
      </c>
    </row>
    <row r="23" spans="2:21" ht="15" customHeight="1">
      <c r="B23" s="349" t="str">
        <f>'Graph Tables'!$FE$10</f>
        <v>Total Debt Maturities</v>
      </c>
      <c r="D23" s="374" t="s">
        <v>26</v>
      </c>
      <c r="E23" s="339" t="str">
        <f>INDEX(Overview!B:B,MATCH('Vehicle Dashboard'!D23,Overview!A:A,0))</f>
        <v>NAV TGER after tax (optional)</v>
      </c>
      <c r="F23" s="344" t="str">
        <f>IFERROR(INDEX(Overview!$C:$C,MATCH(D23,Overview!$A:$A,0)),0)</f>
        <v/>
      </c>
    </row>
    <row r="24" spans="2:21" ht="15" customHeight="1">
      <c r="B24" s="267"/>
      <c r="D24" s="375" t="s">
        <v>27</v>
      </c>
      <c r="E24" s="345" t="str">
        <f>INDEX(Overview!B:B,MATCH('Vehicle Dashboard'!D24,Overview!A:A,0))</f>
        <v>REER</v>
      </c>
      <c r="F24" s="346" t="str">
        <f>IFERROR(INDEX(Overview!$C:$C,MATCH(D24,Overview!$A:$A,0)),0)</f>
        <v/>
      </c>
      <c r="U24" s="314"/>
    </row>
    <row r="25" spans="2:21" ht="15" customHeight="1">
      <c r="B25" s="267"/>
      <c r="D25" s="376"/>
      <c r="E25" s="350"/>
      <c r="F25" s="350"/>
    </row>
    <row r="26" spans="2:21" ht="15" customHeight="1">
      <c r="B26" s="267"/>
      <c r="D26" s="379"/>
      <c r="E26" s="351" t="s">
        <v>28</v>
      </c>
      <c r="F26" s="352"/>
    </row>
    <row r="27" spans="2:21" ht="15" customHeight="1">
      <c r="B27" s="267"/>
      <c r="D27" s="374" t="s">
        <v>29</v>
      </c>
      <c r="E27" s="337" t="str">
        <f>INDEX(Overview!B:B,MATCH('Vehicle Dashboard'!D27,Overview!A:A,0))</f>
        <v>Capital Commitments - During the Reporting Period</v>
      </c>
      <c r="F27" s="335" t="str">
        <f>IFERROR(INDEX(Overview!$C:$C,MATCH(D27,Overview!$A:$A,0)),0)</f>
        <v/>
      </c>
    </row>
    <row r="28" spans="2:21" ht="15" customHeight="1">
      <c r="B28" s="267"/>
      <c r="D28" s="374" t="s">
        <v>30</v>
      </c>
      <c r="E28" s="339" t="str">
        <f>INDEX(Overview!B:B,MATCH('Vehicle Dashboard'!D28,Overview!A:A,0))</f>
        <v>Remaining Capital Commitments</v>
      </c>
      <c r="F28" s="334" t="str">
        <f>IFERROR(INDEX(Overview!$C:$C,MATCH(D28,Overview!$A:$A,0)),0)</f>
        <v/>
      </c>
    </row>
    <row r="29" spans="2:21" ht="15" customHeight="1">
      <c r="B29" s="267"/>
      <c r="D29" s="374" t="s">
        <v>31</v>
      </c>
      <c r="E29" s="337" t="str">
        <f>INDEX(Overview!B:B,MATCH('Vehicle Dashboard'!D29,Overview!A:A,0))</f>
        <v>Net Capital Contributed - During the Reporting Period</v>
      </c>
      <c r="F29" s="335">
        <f>IFERROR(INDEX(Overview!$C:$C,MATCH(D29,Overview!$A:$A,0)),0)</f>
        <v>0</v>
      </c>
    </row>
    <row r="30" spans="2:21" ht="15" customHeight="1">
      <c r="B30" s="267"/>
      <c r="D30" s="375" t="s">
        <v>32</v>
      </c>
      <c r="E30" s="342" t="str">
        <f>INDEX(Overview!B:B,MATCH('Vehicle Dashboard'!D30,Overview!A:A,0))</f>
        <v>Total Net Capital Contributed - Since Inception</v>
      </c>
      <c r="F30" s="336">
        <f>IFERROR(INDEX(Overview!$C:$C,MATCH(D30,Overview!$A:$A,0)),0)</f>
        <v>0</v>
      </c>
    </row>
    <row r="31" spans="2:21" ht="15" customHeight="1">
      <c r="B31" s="267"/>
      <c r="D31" s="377"/>
      <c r="F31" s="348"/>
    </row>
    <row r="32" spans="2:21" ht="15" customHeight="1">
      <c r="B32" s="267"/>
      <c r="D32" s="379"/>
      <c r="E32" s="351" t="s">
        <v>33</v>
      </c>
      <c r="F32" s="355"/>
    </row>
    <row r="33" spans="2:6" ht="15" customHeight="1">
      <c r="B33" s="267"/>
      <c r="D33" s="374" t="s">
        <v>34</v>
      </c>
      <c r="E33" s="337" t="str">
        <f>INDEX(Overview!B:B,MATCH('Vehicle Dashboard'!D33,Overview!A:A,0))</f>
        <v xml:space="preserve">Nominal Value of Debt </v>
      </c>
      <c r="F33" s="335">
        <f>IFERROR(INDEX(Overview!$C:$C,MATCH(D33,Overview!$A:$A,0)),0)</f>
        <v>0</v>
      </c>
    </row>
    <row r="34" spans="2:6" ht="15" customHeight="1">
      <c r="B34" s="267"/>
      <c r="D34" s="374" t="s">
        <v>35</v>
      </c>
      <c r="E34" s="339" t="str">
        <f>INDEX(Overview!B:B,MATCH('Vehicle Dashboard'!D34,Overview!A:A,0))</f>
        <v>Fair Value of Debt</v>
      </c>
      <c r="F34" s="334" t="str">
        <f>IFERROR(INDEX(Overview!$C:$C,MATCH(D34,Overview!$A:$A,0)),0)</f>
        <v/>
      </c>
    </row>
    <row r="35" spans="2:6" ht="15" customHeight="1">
      <c r="B35" s="267"/>
      <c r="D35" s="374" t="s">
        <v>36</v>
      </c>
      <c r="E35" s="337" t="str">
        <f>INDEX(Overview!B:B,MATCH('Vehicle Dashboard'!D35,Overview!A:A,0))</f>
        <v>Target LTV</v>
      </c>
      <c r="F35" s="332" t="str">
        <f>IFERROR(INDEX(Overview!$C:$C,MATCH(D35,Overview!$A:$A,0)),0)</f>
        <v/>
      </c>
    </row>
    <row r="36" spans="2:6" ht="15" customHeight="1">
      <c r="B36" s="267"/>
      <c r="D36" s="374" t="s">
        <v>37</v>
      </c>
      <c r="E36" s="339" t="str">
        <f>INDEX(Overview!B:B,MATCH('Vehicle Dashboard'!D36,Overview!A:A,0))</f>
        <v>Vehicle Level LTV</v>
      </c>
      <c r="F36" s="344">
        <f>IFERROR(INDEX(Overview!$C:$C,MATCH(D36,Overview!$A:$A,0)),0)</f>
        <v>0</v>
      </c>
    </row>
    <row r="37" spans="2:6" ht="15" customHeight="1">
      <c r="B37" s="267"/>
      <c r="D37" s="374" t="s">
        <v>38</v>
      </c>
      <c r="E37" s="337" t="str">
        <f>INDEX(Overview!B:B,MATCH('Vehicle Dashboard'!D37,Overview!A:A,0))</f>
        <v>Weighted Average Cost of Debt</v>
      </c>
      <c r="F37" s="332" t="str">
        <f>IFERROR(INDEX(Overview!$C:$C,MATCH(D37,Overview!$A:$A,0)),0)</f>
        <v/>
      </c>
    </row>
    <row r="38" spans="2:6" ht="15" customHeight="1">
      <c r="B38" s="267"/>
      <c r="D38" s="374" t="s">
        <v>39</v>
      </c>
      <c r="E38" s="339" t="str">
        <f>INDEX(Overview!B:B,MATCH('Vehicle Dashboard'!D38,Overview!A:A,0))</f>
        <v xml:space="preserve">Weighted Average Years to Maturity of Debt </v>
      </c>
      <c r="F38" s="331" t="str">
        <f>IFERROR(INDEX(Overview!$C:$C,MATCH(D38,Overview!$A:$A,0)),0)</f>
        <v/>
      </c>
    </row>
    <row r="39" spans="2:6" ht="15" customHeight="1">
      <c r="B39" s="267"/>
      <c r="D39" s="374" t="s">
        <v>40</v>
      </c>
      <c r="E39" s="337" t="str">
        <f>INDEX(Overview!B:B,MATCH('Vehicle Dashboard'!D39,Overview!A:A,0))</f>
        <v>Interest Service Coverage Ratio</v>
      </c>
      <c r="F39" s="356" t="str">
        <f>IFERROR(INDEX(Overview!$C:$C,MATCH(D39,Overview!$A:$A,0)),0)</f>
        <v/>
      </c>
    </row>
    <row r="40" spans="2:6" ht="15" customHeight="1">
      <c r="B40" s="267"/>
      <c r="D40" s="375" t="s">
        <v>41</v>
      </c>
      <c r="E40" s="342" t="str">
        <f>INDEX(Overview!B:B,MATCH('Vehicle Dashboard'!D40,Overview!A:A,0))</f>
        <v>Debt Service Coverage Ratio</v>
      </c>
      <c r="F40" s="357" t="str">
        <f>IFERROR(INDEX(Overview!$C:$C,MATCH(D40,Overview!$A:$A,0)),0)</f>
        <v/>
      </c>
    </row>
    <row r="41" spans="2:6" ht="15" customHeight="1"/>
  </sheetData>
  <sheetProtection algorithmName="SHA-512" hashValue="tV/gPAyUNVlvHv3uvr6ojWc9m7CKaNH0GFWlAKVAVmKhop1TBetiF33/F/KdpvZaSt3blxKfUDRuotsBF3KPRQ==" saltValue="hOEBLlTdO1V20y6CgwiBaA==" spinCount="100000" sheet="1" formatCells="0" formatColumns="0" formatRows="0" insertColumns="0" insertRows="0" insertHyperlinks="0" deleteColumns="0" deleteRows="0" sort="0" autoFilter="0" pivotTables="0"/>
  <conditionalFormatting sqref="L42:L44">
    <cfRule type="containsText" dxfId="354" priority="18" operator="containsText" text="Please fill in data">
      <formula>NOT(ISERROR(SEARCH("Please fill in data",L42)))</formula>
    </cfRule>
  </conditionalFormatting>
  <conditionalFormatting sqref="L40:L41">
    <cfRule type="containsText" dxfId="353" priority="17" operator="containsText" text="Please fill in data">
      <formula>NOT(ISERROR(SEARCH("Please fill in data",L40)))</formula>
    </cfRule>
  </conditionalFormatting>
  <conditionalFormatting sqref="L32:L39">
    <cfRule type="containsText" dxfId="352" priority="19" operator="containsText" text="Please fill in data">
      <formula>NOT(ISERROR(SEARCH("Please fill in data",L32)))</formula>
    </cfRule>
  </conditionalFormatting>
  <conditionalFormatting sqref="M7:M11">
    <cfRule type="containsText" dxfId="351" priority="16" operator="containsText" text="Please fill in data">
      <formula>NOT(ISERROR(SEARCH("Please fill in data",M7)))</formula>
    </cfRule>
  </conditionalFormatting>
  <conditionalFormatting sqref="F12:F19">
    <cfRule type="containsText" dxfId="350" priority="7" operator="containsText" text="Please fill in data">
      <formula>NOT(ISERROR(SEARCH("Please fill in data",F12)))</formula>
    </cfRule>
  </conditionalFormatting>
  <conditionalFormatting sqref="F22:F24">
    <cfRule type="containsText" dxfId="349" priority="6" operator="containsText" text="Please fill in data">
      <formula>NOT(ISERROR(SEARCH("Please fill in data",F22)))</formula>
    </cfRule>
  </conditionalFormatting>
  <conditionalFormatting sqref="F20:F21">
    <cfRule type="containsText" dxfId="348" priority="5" operator="containsText" text="Please fill in data">
      <formula>NOT(ISERROR(SEARCH("Please fill in data",F20)))</formula>
    </cfRule>
  </conditionalFormatting>
  <conditionalFormatting sqref="F35:F40">
    <cfRule type="containsText" dxfId="347" priority="3" operator="containsText" text="Please fill in data">
      <formula>NOT(ISERROR(SEARCH("Please fill in data",F35)))</formula>
    </cfRule>
  </conditionalFormatting>
  <conditionalFormatting sqref="F33:F34">
    <cfRule type="containsText" dxfId="346" priority="2" operator="containsText" text="Please fill in data">
      <formula>NOT(ISERROR(SEARCH("Please fill in data",F33)))</formula>
    </cfRule>
  </conditionalFormatting>
  <conditionalFormatting sqref="F27:F30">
    <cfRule type="containsText" dxfId="345" priority="1" operator="containsText" text="Please fill in data">
      <formula>NOT(ISERROR(SEARCH("Please fill in data",F27)))</formula>
    </cfRule>
  </conditionalFormatting>
  <pageMargins left="0.27" right="0" top="0.24" bottom="0.38" header="0.11811023622047245" footer="0.15748031496062992"/>
  <pageSetup paperSize="9" scale="83" orientation="landscape" r:id="rId1"/>
  <headerFooter>
    <oddFooter>&amp;LINREV SDDS 3.1&amp;RDate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39" r:id="rId4" name="Drop Down 27">
              <controlPr locked="0" defaultSize="0" print="0" autoLine="0" autoPict="0" altText="">
                <anchor moveWithCells="1">
                  <from>
                    <xdr:col>1</xdr:col>
                    <xdr:colOff>5019675</xdr:colOff>
                    <xdr:row>23</xdr:row>
                    <xdr:rowOff>76200</xdr:rowOff>
                  </from>
                  <to>
                    <xdr:col>1</xdr:col>
                    <xdr:colOff>6181725</xdr:colOff>
                    <xdr:row>24</xdr:row>
                    <xdr:rowOff>104775</xdr:rowOff>
                  </to>
                </anchor>
              </controlPr>
            </control>
          </mc:Choice>
        </mc:AlternateContent>
        <mc:AlternateContent xmlns:mc="http://schemas.openxmlformats.org/markup-compatibility/2006">
          <mc:Choice Requires="x14">
            <control shapeId="13340" r:id="rId5" name="Drop Down 28">
              <controlPr locked="0" defaultSize="0" print="0" autoLine="0" autoPict="0">
                <anchor moveWithCells="1">
                  <from>
                    <xdr:col>1</xdr:col>
                    <xdr:colOff>5019675</xdr:colOff>
                    <xdr:row>3</xdr:row>
                    <xdr:rowOff>85725</xdr:rowOff>
                  </from>
                  <to>
                    <xdr:col>1</xdr:col>
                    <xdr:colOff>6181725</xdr:colOff>
                    <xdr:row>4</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tabColor rgb="FFCFEDF7"/>
    <pageSetUpPr fitToPage="1"/>
  </sheetPr>
  <dimension ref="A1:AG243"/>
  <sheetViews>
    <sheetView showGridLines="0" showRowColHeaders="0" showZeros="0" zoomScale="90" zoomScaleNormal="90" zoomScaleSheetLayoutView="100" workbookViewId="0">
      <selection activeCell="D125" sqref="D125"/>
    </sheetView>
  </sheetViews>
  <sheetFormatPr defaultColWidth="9.140625" defaultRowHeight="12.75"/>
  <cols>
    <col min="1" max="1" width="2.7109375" style="309" customWidth="1"/>
    <col min="2" max="2" width="6.7109375" style="309" hidden="1" customWidth="1"/>
    <col min="3" max="3" width="55.7109375" style="309" customWidth="1"/>
    <col min="4" max="4" width="25.5703125" style="309" customWidth="1"/>
    <col min="5" max="5" width="1.28515625" style="309" customWidth="1"/>
    <col min="6" max="6" width="6.7109375" style="309" hidden="1" customWidth="1"/>
    <col min="7" max="7" width="55.7109375" style="309" customWidth="1"/>
    <col min="8" max="8" width="25.42578125" style="309" customWidth="1"/>
    <col min="9" max="9" width="2.140625" style="309" customWidth="1"/>
    <col min="10" max="18" width="10.7109375" style="309" customWidth="1"/>
    <col min="19" max="16384" width="9.140625" style="309"/>
  </cols>
  <sheetData>
    <row r="1" spans="1:19" s="315" customFormat="1" ht="57.75" customHeight="1">
      <c r="C1" s="385" t="str">
        <f>CONCATENATE('Key Vehicle Terms'!D5," ","Portfolio Dashboard ",'Key Vehicle Terms'!D11," ",'Key Vehicle Terms'!D10)</f>
        <v xml:space="preserve"> Portfolio Dashboard  </v>
      </c>
    </row>
    <row r="2" spans="1:19" s="200" customFormat="1" ht="16.5">
      <c r="A2" s="330"/>
      <c r="C2" s="327" t="str">
        <f>Tables!L4</f>
        <v>Currency: Not specified</v>
      </c>
      <c r="D2" s="328"/>
      <c r="E2" s="328"/>
      <c r="F2" s="328"/>
      <c r="G2" s="199"/>
      <c r="H2" s="199"/>
      <c r="I2" s="199"/>
      <c r="J2" s="199"/>
      <c r="K2" s="199"/>
      <c r="L2" s="199"/>
      <c r="M2" s="199"/>
    </row>
    <row r="3" spans="1:19" s="317" customFormat="1" ht="15" customHeight="1">
      <c r="A3" s="316"/>
      <c r="B3" s="383"/>
      <c r="C3" s="351" t="s">
        <v>42</v>
      </c>
      <c r="D3" s="369"/>
      <c r="E3" s="316"/>
      <c r="F3" s="384"/>
      <c r="G3" s="351" t="s">
        <v>43</v>
      </c>
      <c r="H3" s="369"/>
      <c r="I3" s="309"/>
      <c r="J3" s="309"/>
      <c r="K3" s="309"/>
      <c r="L3" s="309"/>
      <c r="M3" s="309"/>
      <c r="N3" s="309"/>
      <c r="O3" s="316"/>
      <c r="P3" s="316"/>
      <c r="Q3" s="316"/>
      <c r="R3" s="316"/>
      <c r="S3" s="316"/>
    </row>
    <row r="4" spans="1:19" ht="15" customHeight="1">
      <c r="A4" s="316"/>
      <c r="B4" s="373" t="s">
        <v>44</v>
      </c>
      <c r="C4" s="307" t="str">
        <f>IFERROR(INDEX(Overview!$B:$B,MATCH($B4,Overview!$A:$A,0)),"")</f>
        <v xml:space="preserve">Number of Acquisitions </v>
      </c>
      <c r="D4" s="335" t="str">
        <f>IFERROR(INDEX(Overview!$C:$C,MATCH($B4,Overview!$A:$A,0)),0)</f>
        <v/>
      </c>
      <c r="E4" s="125"/>
      <c r="F4" s="380" t="s">
        <v>45</v>
      </c>
      <c r="G4" s="307" t="str">
        <f>IFERROR(INDEX(Overview!$B:$B,MATCH($F4,Overview!$A:$A,0)),"")</f>
        <v>Lease Expiries &lt; 2 years (based on rent)</v>
      </c>
      <c r="H4" s="332" t="str">
        <f>IFERROR(INDEX(Overview!$C:$C,MATCH($F4,Overview!$A:$A,0)),0)</f>
        <v/>
      </c>
      <c r="O4" s="125"/>
      <c r="P4" s="125"/>
      <c r="Q4" s="125"/>
      <c r="R4" s="125"/>
      <c r="S4" s="125"/>
    </row>
    <row r="5" spans="1:19" ht="15" customHeight="1">
      <c r="A5" s="316"/>
      <c r="B5" s="373" t="s">
        <v>46</v>
      </c>
      <c r="C5" s="306" t="str">
        <f>IFERROR(INDEX(Overview!$B:$B,MATCH($B5,Overview!$A:$A,0)),"")</f>
        <v xml:space="preserve">Gross Value of Acquisitions </v>
      </c>
      <c r="D5" s="334" t="str">
        <f>IFERROR(INDEX(Overview!$C:$C,MATCH($B5,Overview!$A:$A,0)),0)</f>
        <v/>
      </c>
      <c r="E5" s="125"/>
      <c r="F5" s="380" t="s">
        <v>47</v>
      </c>
      <c r="G5" s="306" t="str">
        <f>IFERROR(INDEX(Overview!$B:$B,MATCH($F5,Overview!$A:$A,0)),"")</f>
        <v>Weighted Average Unexpired Lease Term (WAULT)</v>
      </c>
      <c r="H5" s="331" t="str">
        <f>IFERROR(INDEX(Overview!$C:$C,MATCH($F5,Overview!$A:$A,0)),0)</f>
        <v/>
      </c>
      <c r="O5" s="125"/>
      <c r="P5" s="125"/>
      <c r="Q5" s="125"/>
      <c r="R5" s="125"/>
      <c r="S5" s="125"/>
    </row>
    <row r="6" spans="1:19" ht="15" customHeight="1">
      <c r="A6" s="316"/>
      <c r="B6" s="373" t="s">
        <v>48</v>
      </c>
      <c r="C6" s="307" t="str">
        <f>IFERROR(INDEX(Overview!$B:$B,MATCH($B6,Overview!$A:$A,0)),"")</f>
        <v xml:space="preserve">Number of Dispositions </v>
      </c>
      <c r="D6" s="335" t="str">
        <f>IFERROR(INDEX(Overview!$C:$C,MATCH($B6,Overview!$A:$A,0)),0)</f>
        <v/>
      </c>
      <c r="E6" s="125"/>
      <c r="F6" s="380" t="s">
        <v>49</v>
      </c>
      <c r="G6" s="307" t="str">
        <f>IFERROR(INDEX(Overview!$B:$B,MATCH($F6,Overview!$A:$A,0)),"")</f>
        <v>Current Development Exposure as % of GAV</v>
      </c>
      <c r="H6" s="332">
        <f>IFERROR(INDEX(Overview!$C:$C,MATCH($F6,Overview!$A:$A,0)),0)</f>
        <v>0</v>
      </c>
      <c r="O6" s="125"/>
      <c r="P6" s="125"/>
      <c r="Q6" s="125"/>
      <c r="R6" s="125"/>
      <c r="S6" s="125"/>
    </row>
    <row r="7" spans="1:19" ht="15" customHeight="1">
      <c r="A7" s="316"/>
      <c r="B7" s="382" t="s">
        <v>50</v>
      </c>
      <c r="C7" s="308" t="str">
        <f>IFERROR(INDEX(Overview!$B:$B,MATCH($B7,Overview!$A:$A,0)),"")</f>
        <v>Net Proceeds from Dispositions</v>
      </c>
      <c r="D7" s="336" t="str">
        <f>IFERROR(INDEX(Overview!$C:$C,MATCH($B7,Overview!$A:$A,0)),0)</f>
        <v/>
      </c>
      <c r="E7" s="125"/>
      <c r="F7" s="381" t="s">
        <v>51</v>
      </c>
      <c r="G7" s="308" t="str">
        <f>IFERROR(INDEX(Overview!$B:$B,MATCH($F7,Overview!$A:$A,0)),"")</f>
        <v xml:space="preserve">Currency Exposure </v>
      </c>
      <c r="H7" s="333" t="str">
        <f>IFERROR(INDEX(Overview!$C:$C,MATCH($F7,Overview!$A:$A,0)),0)</f>
        <v/>
      </c>
      <c r="O7" s="125"/>
      <c r="P7" s="125"/>
      <c r="Q7" s="125"/>
      <c r="R7" s="125"/>
      <c r="S7" s="125"/>
    </row>
    <row r="8" spans="1:19" ht="8.1" customHeight="1">
      <c r="A8" s="316"/>
      <c r="B8" s="125"/>
      <c r="C8" s="125"/>
      <c r="D8" s="125"/>
      <c r="E8" s="125"/>
      <c r="F8" s="125"/>
      <c r="G8" s="125"/>
      <c r="H8" s="125"/>
      <c r="I8" s="125"/>
      <c r="K8" s="125"/>
      <c r="L8" s="125"/>
      <c r="M8" s="125"/>
      <c r="N8" s="125"/>
      <c r="O8" s="125"/>
      <c r="P8" s="125"/>
      <c r="Q8" s="125"/>
      <c r="R8" s="125"/>
      <c r="S8" s="125"/>
    </row>
    <row r="9" spans="1:19" ht="15" customHeight="1">
      <c r="A9" s="316"/>
      <c r="B9" s="370"/>
      <c r="C9" s="347" t="str">
        <f>'Graph Tables'!FE18</f>
        <v>Key Operational Metrics</v>
      </c>
      <c r="D9" s="370"/>
      <c r="E9" s="125"/>
      <c r="F9" s="370"/>
      <c r="G9" s="347" t="s">
        <v>52</v>
      </c>
      <c r="H9" s="370"/>
      <c r="I9" s="125"/>
      <c r="K9" s="125"/>
      <c r="L9" s="125"/>
      <c r="M9" s="125"/>
      <c r="N9" s="125"/>
      <c r="O9" s="125"/>
      <c r="P9" s="125"/>
      <c r="Q9" s="125"/>
      <c r="R9" s="125"/>
      <c r="S9" s="125"/>
    </row>
    <row r="10" spans="1:19" ht="15" customHeight="1">
      <c r="A10" s="316"/>
      <c r="B10" s="267"/>
      <c r="C10" s="267"/>
      <c r="D10" s="267"/>
      <c r="E10" s="125"/>
      <c r="F10" s="112"/>
      <c r="G10" s="112"/>
      <c r="H10" s="112"/>
      <c r="I10" s="125"/>
      <c r="K10" s="125"/>
      <c r="L10" s="125"/>
      <c r="M10" s="125"/>
      <c r="N10" s="125"/>
      <c r="O10" s="125"/>
      <c r="P10" s="125"/>
      <c r="Q10" s="125"/>
      <c r="R10" s="125"/>
      <c r="S10" s="125"/>
    </row>
    <row r="11" spans="1:19" ht="15" customHeight="1">
      <c r="A11" s="316"/>
      <c r="B11" s="267"/>
      <c r="C11" s="267"/>
      <c r="D11" s="267"/>
      <c r="E11" s="125"/>
      <c r="F11" s="112"/>
      <c r="G11" s="112"/>
      <c r="H11" s="112"/>
      <c r="I11" s="125"/>
      <c r="K11" s="125"/>
      <c r="L11" s="125"/>
      <c r="M11" s="125"/>
      <c r="N11" s="125"/>
      <c r="O11" s="125"/>
      <c r="P11" s="125"/>
      <c r="Q11" s="125"/>
      <c r="R11" s="125"/>
      <c r="S11" s="125"/>
    </row>
    <row r="12" spans="1:19" ht="15" customHeight="1">
      <c r="A12" s="316"/>
      <c r="B12" s="267"/>
      <c r="C12" s="267"/>
      <c r="D12" s="267"/>
      <c r="E12" s="125"/>
      <c r="F12" s="112"/>
      <c r="G12" s="112"/>
      <c r="H12" s="112"/>
      <c r="I12" s="125"/>
      <c r="K12" s="125"/>
      <c r="L12" s="125"/>
      <c r="M12" s="125"/>
      <c r="N12" s="125"/>
      <c r="O12" s="125"/>
      <c r="P12" s="125"/>
      <c r="Q12" s="125"/>
      <c r="R12" s="125"/>
      <c r="S12" s="125"/>
    </row>
    <row r="13" spans="1:19" ht="15" customHeight="1">
      <c r="A13" s="316"/>
      <c r="B13" s="267"/>
      <c r="C13" s="267"/>
      <c r="D13" s="267"/>
      <c r="E13" s="125"/>
      <c r="F13" s="112"/>
      <c r="G13" s="112"/>
      <c r="H13" s="112"/>
      <c r="I13" s="125"/>
      <c r="J13" s="125"/>
      <c r="K13" s="125"/>
      <c r="L13" s="125"/>
      <c r="M13" s="125"/>
      <c r="N13" s="125"/>
      <c r="O13" s="125"/>
      <c r="P13" s="125"/>
      <c r="Q13" s="125"/>
      <c r="R13" s="125"/>
      <c r="S13" s="125"/>
    </row>
    <row r="14" spans="1:19" ht="15" customHeight="1">
      <c r="A14" s="316"/>
      <c r="B14" s="267"/>
      <c r="C14" s="267"/>
      <c r="D14" s="267"/>
      <c r="E14" s="125"/>
      <c r="F14" s="112"/>
      <c r="G14" s="112"/>
      <c r="H14" s="112"/>
      <c r="I14" s="125"/>
      <c r="J14" s="125"/>
      <c r="K14" s="125"/>
      <c r="L14" s="125"/>
      <c r="M14" s="125"/>
      <c r="N14" s="125"/>
      <c r="O14" s="125"/>
      <c r="P14" s="125"/>
      <c r="Q14" s="125"/>
      <c r="R14" s="125"/>
      <c r="S14" s="125"/>
    </row>
    <row r="15" spans="1:19" ht="15" customHeight="1">
      <c r="A15" s="316"/>
      <c r="B15" s="267"/>
      <c r="C15" s="267"/>
      <c r="D15" s="267"/>
      <c r="E15" s="125"/>
      <c r="F15" s="112"/>
      <c r="G15" s="112"/>
      <c r="H15" s="112"/>
      <c r="I15" s="125"/>
      <c r="J15" s="125"/>
      <c r="K15" s="125"/>
      <c r="L15" s="125"/>
      <c r="M15" s="125"/>
      <c r="N15" s="125"/>
      <c r="O15" s="125"/>
      <c r="P15" s="125"/>
      <c r="Q15" s="125"/>
      <c r="R15" s="125"/>
      <c r="S15" s="125"/>
    </row>
    <row r="16" spans="1:19" ht="15" customHeight="1">
      <c r="A16" s="316"/>
      <c r="B16" s="267"/>
      <c r="C16" s="267"/>
      <c r="D16" s="267"/>
      <c r="E16" s="125"/>
      <c r="F16" s="112"/>
      <c r="G16" s="112"/>
      <c r="H16" s="112"/>
      <c r="I16" s="125"/>
      <c r="J16" s="125"/>
      <c r="K16" s="125"/>
      <c r="L16" s="125"/>
      <c r="M16" s="125"/>
      <c r="N16" s="125"/>
      <c r="O16" s="125"/>
      <c r="P16" s="125"/>
      <c r="Q16" s="125"/>
      <c r="R16" s="125"/>
      <c r="S16" s="125"/>
    </row>
    <row r="17" spans="1:19" ht="15" customHeight="1">
      <c r="A17" s="316"/>
      <c r="B17" s="267"/>
      <c r="C17" s="267"/>
      <c r="D17" s="267"/>
      <c r="E17" s="125"/>
      <c r="F17" s="112"/>
      <c r="G17" s="112"/>
      <c r="H17" s="112"/>
      <c r="I17" s="125"/>
      <c r="J17" s="125"/>
      <c r="K17" s="125"/>
      <c r="L17" s="125"/>
      <c r="M17" s="125"/>
      <c r="N17" s="125"/>
      <c r="O17" s="125"/>
      <c r="P17" s="125"/>
      <c r="Q17" s="125"/>
      <c r="R17" s="125"/>
      <c r="S17" s="125"/>
    </row>
    <row r="18" spans="1:19" ht="15" customHeight="1">
      <c r="A18" s="316"/>
      <c r="B18" s="267"/>
      <c r="C18" s="267"/>
      <c r="D18" s="267"/>
      <c r="E18" s="125"/>
      <c r="F18" s="112"/>
      <c r="G18" s="112"/>
      <c r="H18" s="112"/>
      <c r="I18" s="125"/>
      <c r="J18" s="125"/>
      <c r="K18" s="125"/>
      <c r="L18" s="125"/>
      <c r="M18" s="125"/>
      <c r="N18" s="125"/>
      <c r="O18" s="125"/>
      <c r="P18" s="125"/>
      <c r="Q18" s="125"/>
      <c r="R18" s="125"/>
      <c r="S18" s="125"/>
    </row>
    <row r="19" spans="1:19" ht="15" customHeight="1">
      <c r="A19" s="316"/>
      <c r="B19" s="267"/>
      <c r="C19" s="267"/>
      <c r="D19" s="267"/>
      <c r="E19" s="125"/>
      <c r="F19" s="112"/>
      <c r="G19" s="112"/>
      <c r="H19" s="112"/>
      <c r="I19" s="125"/>
      <c r="J19" s="125"/>
      <c r="K19" s="125"/>
      <c r="L19" s="125"/>
      <c r="M19" s="125"/>
      <c r="N19" s="125"/>
      <c r="O19" s="125"/>
      <c r="P19" s="125"/>
      <c r="Q19" s="125"/>
      <c r="R19" s="125"/>
      <c r="S19" s="125"/>
    </row>
    <row r="20" spans="1:19" ht="15" customHeight="1">
      <c r="A20" s="316"/>
      <c r="B20" s="267"/>
      <c r="C20" s="267"/>
      <c r="D20" s="267"/>
      <c r="E20" s="125"/>
      <c r="F20" s="112"/>
      <c r="G20" s="112"/>
      <c r="H20" s="112"/>
      <c r="I20" s="125"/>
      <c r="J20" s="125"/>
      <c r="K20" s="125"/>
      <c r="L20" s="125"/>
      <c r="M20" s="125"/>
      <c r="N20" s="125"/>
      <c r="O20" s="125"/>
      <c r="P20" s="125"/>
      <c r="Q20" s="125"/>
      <c r="R20" s="125"/>
      <c r="S20" s="125"/>
    </row>
    <row r="21" spans="1:19" ht="15" customHeight="1">
      <c r="A21" s="316"/>
      <c r="B21" s="267"/>
      <c r="C21" s="267"/>
      <c r="D21" s="267"/>
      <c r="E21" s="125"/>
      <c r="F21" s="112"/>
      <c r="G21" s="112"/>
      <c r="H21" s="112"/>
      <c r="I21" s="125"/>
      <c r="J21" s="125"/>
      <c r="K21" s="125"/>
      <c r="L21" s="125"/>
      <c r="M21" s="125"/>
      <c r="N21" s="125"/>
      <c r="O21" s="125"/>
      <c r="P21" s="125"/>
      <c r="Q21" s="125"/>
      <c r="R21" s="125"/>
      <c r="S21" s="125"/>
    </row>
    <row r="22" spans="1:19" ht="15" customHeight="1">
      <c r="A22" s="316"/>
      <c r="B22" s="267"/>
      <c r="C22" s="267"/>
      <c r="D22" s="267"/>
      <c r="E22" s="125"/>
      <c r="F22" s="112"/>
      <c r="G22" s="112"/>
      <c r="H22" s="112"/>
      <c r="I22" s="125"/>
      <c r="J22" s="125"/>
      <c r="K22" s="125"/>
      <c r="L22" s="125"/>
      <c r="M22" s="125"/>
      <c r="N22" s="125"/>
      <c r="O22" s="125"/>
      <c r="P22" s="125"/>
      <c r="Q22" s="125"/>
      <c r="R22" s="125"/>
      <c r="S22" s="125"/>
    </row>
    <row r="23" spans="1:19" ht="15" customHeight="1">
      <c r="A23" s="316"/>
      <c r="B23" s="267"/>
      <c r="C23" s="267"/>
      <c r="D23" s="267"/>
      <c r="E23" s="125"/>
      <c r="F23" s="112"/>
      <c r="G23" s="112"/>
      <c r="H23" s="112"/>
      <c r="I23" s="125"/>
      <c r="J23" s="125"/>
      <c r="K23" s="125"/>
      <c r="L23" s="125"/>
      <c r="M23" s="125"/>
      <c r="N23" s="125"/>
      <c r="O23" s="125"/>
      <c r="P23" s="125"/>
      <c r="Q23" s="125"/>
      <c r="R23" s="125"/>
      <c r="S23" s="125"/>
    </row>
    <row r="24" spans="1:19" ht="15" customHeight="1">
      <c r="A24" s="316"/>
      <c r="B24" s="267"/>
      <c r="C24" s="267"/>
      <c r="D24" s="267"/>
      <c r="E24" s="125"/>
      <c r="F24" s="112"/>
      <c r="G24" s="112"/>
      <c r="H24" s="112"/>
      <c r="I24" s="125"/>
      <c r="J24" s="125"/>
      <c r="K24" s="125"/>
      <c r="L24" s="125"/>
      <c r="M24" s="125"/>
      <c r="N24" s="125"/>
      <c r="O24" s="125"/>
      <c r="P24" s="125"/>
      <c r="Q24" s="125"/>
      <c r="R24" s="125"/>
      <c r="S24" s="125"/>
    </row>
    <row r="25" spans="1:19" ht="15" customHeight="1">
      <c r="A25" s="316"/>
      <c r="B25" s="267"/>
      <c r="C25" s="267"/>
      <c r="D25" s="267"/>
      <c r="E25" s="125"/>
      <c r="F25" s="112"/>
      <c r="G25" s="112"/>
      <c r="H25" s="112"/>
      <c r="I25" s="125"/>
      <c r="J25" s="125"/>
      <c r="K25" s="125"/>
      <c r="L25" s="125"/>
      <c r="M25" s="125"/>
      <c r="N25" s="125"/>
      <c r="O25" s="125"/>
      <c r="P25" s="125"/>
      <c r="Q25" s="125"/>
      <c r="R25" s="125"/>
      <c r="S25" s="125"/>
    </row>
    <row r="26" spans="1:19" ht="15" customHeight="1">
      <c r="A26" s="316"/>
      <c r="B26" s="267"/>
      <c r="C26" s="267"/>
      <c r="D26" s="267"/>
      <c r="E26" s="125"/>
      <c r="F26" s="112"/>
      <c r="G26" s="112"/>
      <c r="H26" s="112"/>
      <c r="I26" s="125"/>
      <c r="J26" s="125"/>
      <c r="K26" s="125"/>
      <c r="L26" s="125"/>
      <c r="M26" s="125"/>
      <c r="N26" s="125"/>
      <c r="O26" s="125"/>
      <c r="P26" s="125"/>
      <c r="Q26" s="125"/>
      <c r="R26" s="125"/>
      <c r="S26" s="125"/>
    </row>
    <row r="27" spans="1:19" ht="8.1" customHeight="1">
      <c r="A27" s="316"/>
      <c r="E27" s="125"/>
      <c r="F27" s="125"/>
      <c r="G27" s="125"/>
      <c r="H27" s="125"/>
      <c r="I27" s="125"/>
      <c r="J27" s="125"/>
      <c r="K27" s="125"/>
      <c r="L27" s="125"/>
      <c r="M27" s="125"/>
      <c r="N27" s="125"/>
      <c r="O27" s="125"/>
      <c r="P27" s="125"/>
      <c r="Q27" s="125"/>
      <c r="R27" s="125"/>
      <c r="S27" s="125"/>
    </row>
    <row r="28" spans="1:19" ht="15" customHeight="1">
      <c r="A28" s="316"/>
      <c r="B28" s="370"/>
      <c r="C28" s="347" t="s">
        <v>53</v>
      </c>
      <c r="D28" s="370"/>
      <c r="E28" s="125"/>
      <c r="F28" s="370"/>
      <c r="G28" s="347" t="s">
        <v>54</v>
      </c>
      <c r="H28" s="370"/>
      <c r="I28" s="125"/>
      <c r="J28" s="125"/>
      <c r="K28" s="125"/>
      <c r="L28" s="125"/>
      <c r="M28" s="125"/>
      <c r="N28" s="125"/>
      <c r="O28" s="125"/>
      <c r="P28" s="125"/>
      <c r="Q28" s="125"/>
      <c r="R28" s="125"/>
      <c r="S28" s="125"/>
    </row>
    <row r="29" spans="1:19" ht="15" customHeight="1">
      <c r="A29" s="316"/>
      <c r="B29" s="267"/>
      <c r="C29" s="267"/>
      <c r="D29" s="267"/>
      <c r="E29" s="125"/>
      <c r="F29" s="112"/>
      <c r="G29" s="112"/>
      <c r="H29" s="112"/>
      <c r="I29" s="125"/>
      <c r="J29" s="125"/>
      <c r="K29" s="125"/>
      <c r="L29" s="125"/>
      <c r="M29" s="125"/>
      <c r="N29" s="125"/>
      <c r="O29" s="125"/>
      <c r="P29" s="125"/>
      <c r="Q29" s="125"/>
      <c r="R29" s="125"/>
      <c r="S29" s="125"/>
    </row>
    <row r="30" spans="1:19" ht="15" customHeight="1">
      <c r="A30" s="316"/>
      <c r="B30" s="267"/>
      <c r="C30" s="267"/>
      <c r="D30" s="267"/>
      <c r="E30" s="125"/>
      <c r="F30" s="112"/>
      <c r="G30" s="112"/>
      <c r="H30" s="112"/>
      <c r="I30" s="125"/>
      <c r="J30" s="125"/>
      <c r="K30" s="125"/>
      <c r="L30" s="125"/>
      <c r="M30" s="125"/>
      <c r="N30" s="125"/>
      <c r="O30" s="125"/>
      <c r="P30" s="125"/>
      <c r="Q30" s="125"/>
      <c r="R30" s="125"/>
      <c r="S30" s="125"/>
    </row>
    <row r="31" spans="1:19" ht="15" customHeight="1">
      <c r="A31" s="316"/>
      <c r="B31" s="267"/>
      <c r="C31" s="267"/>
      <c r="D31" s="267"/>
      <c r="E31" s="125"/>
      <c r="F31" s="112"/>
      <c r="G31" s="112"/>
      <c r="H31" s="112"/>
      <c r="I31" s="125"/>
      <c r="J31" s="125"/>
      <c r="K31" s="125"/>
      <c r="L31" s="125"/>
      <c r="M31" s="125"/>
      <c r="N31" s="125"/>
      <c r="O31" s="125"/>
      <c r="P31" s="125"/>
      <c r="Q31" s="125"/>
      <c r="R31" s="125"/>
      <c r="S31" s="125"/>
    </row>
    <row r="32" spans="1:19" ht="15" customHeight="1">
      <c r="A32" s="316"/>
      <c r="B32" s="267"/>
      <c r="C32" s="267"/>
      <c r="D32" s="267"/>
      <c r="E32" s="125"/>
      <c r="F32" s="112"/>
      <c r="G32" s="112"/>
      <c r="H32" s="112"/>
      <c r="I32" s="125"/>
      <c r="J32" s="125"/>
      <c r="K32" s="125"/>
      <c r="L32" s="125"/>
      <c r="M32" s="125"/>
      <c r="N32" s="125"/>
      <c r="O32" s="125"/>
      <c r="P32" s="125"/>
      <c r="Q32" s="125"/>
      <c r="R32" s="125"/>
      <c r="S32" s="125"/>
    </row>
    <row r="33" spans="1:19" ht="15" customHeight="1">
      <c r="A33" s="316"/>
      <c r="B33" s="267"/>
      <c r="C33" s="267"/>
      <c r="D33" s="267"/>
      <c r="E33" s="125"/>
      <c r="F33" s="267"/>
      <c r="G33" s="267"/>
      <c r="H33" s="267"/>
      <c r="J33" s="125"/>
      <c r="K33" s="125"/>
      <c r="L33" s="125"/>
      <c r="M33" s="125"/>
      <c r="N33" s="125"/>
      <c r="O33" s="125"/>
      <c r="P33" s="125"/>
      <c r="Q33" s="125"/>
      <c r="R33" s="125"/>
      <c r="S33" s="125"/>
    </row>
    <row r="34" spans="1:19" ht="15" customHeight="1">
      <c r="A34" s="316"/>
      <c r="B34" s="267"/>
      <c r="C34" s="267"/>
      <c r="D34" s="267"/>
      <c r="E34" s="125"/>
      <c r="F34" s="267"/>
      <c r="G34" s="267"/>
      <c r="H34" s="267"/>
      <c r="J34" s="125"/>
      <c r="K34" s="125"/>
      <c r="L34" s="125"/>
      <c r="M34" s="125"/>
      <c r="N34" s="125"/>
      <c r="O34" s="125"/>
      <c r="P34" s="125"/>
      <c r="Q34" s="125"/>
      <c r="R34" s="125"/>
      <c r="S34" s="125"/>
    </row>
    <row r="35" spans="1:19" ht="15" customHeight="1">
      <c r="A35" s="316"/>
      <c r="B35" s="267"/>
      <c r="C35" s="267"/>
      <c r="D35" s="267"/>
      <c r="F35" s="267"/>
      <c r="G35" s="267"/>
      <c r="H35" s="267"/>
      <c r="J35" s="125"/>
      <c r="K35" s="125"/>
      <c r="L35" s="125"/>
      <c r="M35" s="125"/>
      <c r="N35" s="125"/>
      <c r="O35" s="125"/>
      <c r="P35" s="125"/>
      <c r="Q35" s="125"/>
      <c r="R35" s="125"/>
      <c r="S35" s="125"/>
    </row>
    <row r="36" spans="1:19" ht="15" customHeight="1">
      <c r="A36" s="316"/>
      <c r="B36" s="267"/>
      <c r="C36" s="267"/>
      <c r="D36" s="267"/>
      <c r="F36" s="267"/>
      <c r="G36" s="267"/>
      <c r="H36" s="267"/>
      <c r="J36" s="125"/>
      <c r="K36" s="125"/>
      <c r="L36" s="125"/>
      <c r="M36" s="125"/>
      <c r="N36" s="125"/>
      <c r="O36" s="125"/>
      <c r="P36" s="125"/>
      <c r="Q36" s="125"/>
      <c r="R36" s="125"/>
      <c r="S36" s="125"/>
    </row>
    <row r="37" spans="1:19" ht="15" customHeight="1">
      <c r="A37" s="316"/>
      <c r="B37" s="267"/>
      <c r="C37" s="267"/>
      <c r="D37" s="267"/>
      <c r="F37" s="267"/>
      <c r="G37" s="267"/>
      <c r="H37" s="267"/>
      <c r="J37" s="125"/>
      <c r="K37" s="125"/>
      <c r="L37" s="125"/>
      <c r="M37" s="125"/>
      <c r="N37" s="125"/>
      <c r="O37" s="125"/>
      <c r="P37" s="125"/>
      <c r="Q37" s="125"/>
      <c r="R37" s="125"/>
      <c r="S37" s="125"/>
    </row>
    <row r="38" spans="1:19" ht="15" customHeight="1">
      <c r="A38" s="316"/>
      <c r="B38" s="267"/>
      <c r="C38" s="267"/>
      <c r="D38" s="267"/>
      <c r="F38" s="267"/>
      <c r="G38" s="267"/>
      <c r="H38" s="267"/>
      <c r="J38" s="125"/>
      <c r="K38" s="125"/>
      <c r="L38" s="125"/>
      <c r="M38" s="125"/>
      <c r="N38" s="125"/>
      <c r="O38" s="125"/>
      <c r="P38" s="125"/>
      <c r="Q38" s="125"/>
      <c r="R38" s="125"/>
      <c r="S38" s="125"/>
    </row>
    <row r="39" spans="1:19" ht="15" customHeight="1">
      <c r="A39" s="316"/>
      <c r="B39" s="267"/>
      <c r="C39" s="267"/>
      <c r="D39" s="267"/>
      <c r="F39" s="267"/>
      <c r="G39" s="267"/>
      <c r="H39" s="267"/>
      <c r="J39" s="125"/>
      <c r="K39" s="125"/>
      <c r="L39" s="125"/>
      <c r="M39" s="125"/>
      <c r="N39" s="125"/>
      <c r="O39" s="125"/>
      <c r="P39" s="125"/>
    </row>
    <row r="40" spans="1:19" ht="15" customHeight="1">
      <c r="A40" s="316"/>
      <c r="B40" s="267"/>
      <c r="C40" s="267"/>
      <c r="D40" s="267"/>
      <c r="F40" s="267"/>
      <c r="G40" s="267"/>
      <c r="H40" s="267"/>
      <c r="J40" s="125"/>
      <c r="K40" s="125"/>
      <c r="L40" s="125"/>
    </row>
    <row r="41" spans="1:19" ht="15" customHeight="1">
      <c r="A41" s="316"/>
      <c r="B41" s="267"/>
      <c r="C41" s="267"/>
      <c r="D41" s="267"/>
      <c r="F41" s="267"/>
      <c r="G41" s="267"/>
      <c r="H41" s="267"/>
      <c r="J41" s="125"/>
      <c r="K41" s="125"/>
      <c r="L41" s="125"/>
    </row>
    <row r="42" spans="1:19" ht="15" customHeight="1">
      <c r="A42" s="316"/>
      <c r="B42" s="267"/>
      <c r="C42" s="267"/>
      <c r="D42" s="267"/>
      <c r="F42" s="267"/>
      <c r="G42" s="267"/>
      <c r="H42" s="267"/>
      <c r="J42" s="125"/>
      <c r="K42" s="125"/>
      <c r="L42" s="125"/>
    </row>
    <row r="43" spans="1:19" ht="15" customHeight="1">
      <c r="A43" s="316"/>
      <c r="B43" s="267"/>
      <c r="C43" s="267"/>
      <c r="D43" s="267"/>
      <c r="F43" s="267"/>
      <c r="G43" s="267"/>
      <c r="H43" s="267"/>
      <c r="J43" s="125"/>
      <c r="K43" s="125"/>
      <c r="L43" s="125"/>
    </row>
    <row r="44" spans="1:19" ht="15" customHeight="1">
      <c r="A44" s="316"/>
      <c r="B44" s="267"/>
      <c r="C44" s="267"/>
      <c r="D44" s="267"/>
      <c r="F44" s="267"/>
      <c r="G44" s="267"/>
      <c r="H44" s="267"/>
    </row>
    <row r="45" spans="1:19" ht="15" customHeight="1">
      <c r="A45" s="316"/>
      <c r="B45" s="267"/>
      <c r="C45" s="267"/>
      <c r="D45" s="267"/>
      <c r="F45" s="267"/>
      <c r="G45" s="267"/>
      <c r="H45" s="267"/>
    </row>
    <row r="46" spans="1:19" ht="15" customHeight="1">
      <c r="A46" s="316"/>
    </row>
    <row r="47" spans="1:19" ht="15" customHeight="1">
      <c r="A47" s="316"/>
    </row>
    <row r="48" spans="1:19" ht="15" customHeight="1">
      <c r="A48" s="316"/>
    </row>
    <row r="49" spans="1:1" ht="15" customHeight="1">
      <c r="A49" s="316"/>
    </row>
    <row r="50" spans="1:1" ht="15" customHeight="1">
      <c r="A50" s="316"/>
    </row>
    <row r="51" spans="1:1" ht="15" customHeight="1">
      <c r="A51" s="316"/>
    </row>
    <row r="52" spans="1:1" ht="15">
      <c r="A52" s="316"/>
    </row>
    <row r="53" spans="1:1" ht="15">
      <c r="A53" s="316"/>
    </row>
    <row r="54" spans="1:1" ht="15">
      <c r="A54" s="316"/>
    </row>
    <row r="55" spans="1:1" ht="15">
      <c r="A55" s="316"/>
    </row>
    <row r="56" spans="1:1" ht="15">
      <c r="A56" s="316"/>
    </row>
    <row r="57" spans="1:1" ht="15">
      <c r="A57" s="316"/>
    </row>
    <row r="58" spans="1:1" ht="15">
      <c r="A58" s="316"/>
    </row>
    <row r="59" spans="1:1" ht="15">
      <c r="A59" s="316"/>
    </row>
    <row r="60" spans="1:1" ht="15">
      <c r="A60" s="316"/>
    </row>
    <row r="61" spans="1:1" ht="15">
      <c r="A61" s="316"/>
    </row>
    <row r="62" spans="1:1" ht="15">
      <c r="A62" s="316"/>
    </row>
    <row r="63" spans="1:1" ht="15">
      <c r="A63" s="316"/>
    </row>
    <row r="64" spans="1:1" ht="15">
      <c r="A64" s="316"/>
    </row>
    <row r="65" spans="1:1" ht="15">
      <c r="A65" s="316"/>
    </row>
    <row r="66" spans="1:1" ht="15">
      <c r="A66" s="316"/>
    </row>
    <row r="67" spans="1:1" ht="15">
      <c r="A67" s="316"/>
    </row>
    <row r="68" spans="1:1" ht="15">
      <c r="A68" s="316"/>
    </row>
    <row r="69" spans="1:1" ht="15">
      <c r="A69" s="316"/>
    </row>
    <row r="70" spans="1:1" ht="15">
      <c r="A70" s="316"/>
    </row>
    <row r="71" spans="1:1" ht="15">
      <c r="A71" s="316"/>
    </row>
    <row r="72" spans="1:1" ht="15">
      <c r="A72" s="316"/>
    </row>
    <row r="73" spans="1:1" ht="15">
      <c r="A73" s="316"/>
    </row>
    <row r="74" spans="1:1" ht="15">
      <c r="A74" s="316"/>
    </row>
    <row r="75" spans="1:1" ht="15">
      <c r="A75" s="316"/>
    </row>
    <row r="76" spans="1:1" ht="15">
      <c r="A76" s="316"/>
    </row>
    <row r="77" spans="1:1" ht="15">
      <c r="A77" s="316"/>
    </row>
    <row r="78" spans="1:1" ht="15">
      <c r="A78" s="316"/>
    </row>
    <row r="79" spans="1:1" ht="15">
      <c r="A79" s="316"/>
    </row>
    <row r="80" spans="1:1" ht="15">
      <c r="A80" s="316"/>
    </row>
    <row r="81" spans="1:12" ht="15">
      <c r="A81" s="316"/>
    </row>
    <row r="82" spans="1:12" ht="15">
      <c r="A82" s="316"/>
    </row>
    <row r="83" spans="1:12" ht="15">
      <c r="A83" s="316"/>
    </row>
    <row r="84" spans="1:12" ht="15">
      <c r="A84" s="316"/>
    </row>
    <row r="85" spans="1:12" ht="15">
      <c r="A85" s="316"/>
    </row>
    <row r="86" spans="1:12" ht="15">
      <c r="A86" s="316"/>
    </row>
    <row r="87" spans="1:12" ht="15">
      <c r="A87" s="316"/>
    </row>
    <row r="88" spans="1:12" ht="15">
      <c r="A88" s="316"/>
    </row>
    <row r="89" spans="1:12" ht="15">
      <c r="A89" s="316"/>
    </row>
    <row r="90" spans="1:12" ht="15" hidden="1">
      <c r="A90" s="316"/>
    </row>
    <row r="91" spans="1:12" ht="15" hidden="1">
      <c r="A91" s="316"/>
    </row>
    <row r="92" spans="1:12" ht="15" hidden="1">
      <c r="A92" s="316"/>
    </row>
    <row r="93" spans="1:12" ht="15" hidden="1">
      <c r="A93" s="316"/>
      <c r="C93" s="125" t="str">
        <f>IF('Portfolio Allocation'!B5&lt;&gt;1,"Data invalid: Check Portfolio Allocation for 100% specification.",CONCATENATE(C94,C95,C96))</f>
        <v>Data invalid: Check Portfolio Allocation for 100% specification.</v>
      </c>
      <c r="D93" s="323"/>
      <c r="E93" s="125"/>
      <c r="F93" s="125"/>
      <c r="G93" s="125"/>
      <c r="H93" s="125"/>
      <c r="I93" s="125"/>
      <c r="J93" s="125" t="str">
        <f>IF('Portfolio Allocation'!B5&lt;&gt;1,"Data invalid: Check Portfolio Allocation for 100% specification.",CONCATENATE(J94,J95,J96))</f>
        <v>Data invalid: Check Portfolio Allocation for 100% specification.</v>
      </c>
      <c r="K93" s="125"/>
      <c r="L93" s="125"/>
    </row>
    <row r="94" spans="1:12" ht="15" hidden="1">
      <c r="A94" s="316"/>
      <c r="C94" s="125" t="str">
        <f>CONCATENATE("GAV for ",IF('Graph Tables'!$EE$29=999,"all sectors",VLOOKUP('Graph Tables'!$EE$29,SectorSelTitle,2,FALSE))," is ",D97,"%. ")</f>
        <v xml:space="preserve">GAV for   is 100%. </v>
      </c>
      <c r="D94" s="323"/>
      <c r="E94" s="125"/>
      <c r="F94" s="125"/>
      <c r="G94" s="125"/>
      <c r="H94" s="125"/>
      <c r="I94" s="318"/>
      <c r="J94" s="125" t="str">
        <f>CONCATENATE("GAV for ",IF('Graph Tables'!$EP$29=999,"all countries",VLOOKUP('Graph Tables'!$EP$29,CountrySelTitle,2,FALSE))," is ",L97,"%. ")</f>
        <v xml:space="preserve">GAV for To be specified is 100%. </v>
      </c>
      <c r="K94" s="125"/>
      <c r="L94" s="125"/>
    </row>
    <row r="95" spans="1:12" ht="15" hidden="1">
      <c r="A95" s="316"/>
      <c r="C95" s="125" t="str">
        <f>IF($D$98&lt;&gt;0,CONCATENATE("In cash: ",$D$98,"%. "),"")</f>
        <v/>
      </c>
      <c r="D95" s="323"/>
      <c r="E95" s="125"/>
      <c r="F95" s="125"/>
      <c r="G95" s="125"/>
      <c r="H95" s="125"/>
      <c r="I95" s="318"/>
      <c r="J95" s="125" t="str">
        <f>IF($D$98&lt;&gt;0,CONCATENATE("In cash: ",$D$98,"%. "),"")</f>
        <v/>
      </c>
      <c r="K95" s="125"/>
      <c r="L95" s="125"/>
    </row>
    <row r="96" spans="1:12" ht="15" hidden="1">
      <c r="A96" s="316"/>
      <c r="C96" s="125" t="str">
        <f>IF($D$99&lt;&gt;0,CONCATENATE("Not specified: ",$D$99,"%."),"")</f>
        <v/>
      </c>
      <c r="D96" s="323"/>
      <c r="E96" s="125"/>
      <c r="F96" s="125"/>
      <c r="G96" s="125"/>
      <c r="H96" s="125"/>
      <c r="I96" s="318"/>
      <c r="J96" s="125" t="str">
        <f>IF($D$99&lt;&gt;0,CONCATENATE("Not specified: ",$D$99,"%."),"")</f>
        <v/>
      </c>
      <c r="K96" s="125"/>
      <c r="L96" s="125"/>
    </row>
    <row r="97" spans="1:12" ht="15" hidden="1">
      <c r="A97" s="316"/>
      <c r="C97" s="125" t="s">
        <v>55</v>
      </c>
      <c r="D97" s="324">
        <f>IFERROR(SUM('Graph Tables'!BN2:BN101)*100,0)</f>
        <v>100</v>
      </c>
      <c r="E97" s="125"/>
      <c r="F97" s="125"/>
      <c r="G97" s="125"/>
      <c r="H97" s="125"/>
      <c r="I97" s="125"/>
      <c r="J97" s="125" t="s">
        <v>55</v>
      </c>
      <c r="K97" s="125"/>
      <c r="L97" s="319">
        <f>SUM('Graph Tables'!EQ2:EQ25)*100</f>
        <v>100</v>
      </c>
    </row>
    <row r="98" spans="1:12" ht="15" hidden="1">
      <c r="A98" s="316"/>
      <c r="C98" s="125" t="s">
        <v>56</v>
      </c>
      <c r="D98" s="325">
        <f>L98</f>
        <v>0</v>
      </c>
      <c r="J98" s="125" t="s">
        <v>56</v>
      </c>
      <c r="K98" s="125"/>
      <c r="L98" s="320">
        <f>'Portfolio Allocation'!B7*100</f>
        <v>0</v>
      </c>
    </row>
    <row r="99" spans="1:12" ht="15" hidden="1">
      <c r="A99" s="316"/>
      <c r="C99" s="321" t="s">
        <v>57</v>
      </c>
      <c r="D99" s="325">
        <f>L99</f>
        <v>0</v>
      </c>
      <c r="J99" s="321" t="s">
        <v>57</v>
      </c>
      <c r="L99" s="322">
        <f>'Portfolio Allocation'!B8*100</f>
        <v>0</v>
      </c>
    </row>
    <row r="100" spans="1:12" ht="15" hidden="1">
      <c r="A100" s="316"/>
      <c r="D100" s="326"/>
    </row>
    <row r="101" spans="1:12" ht="15">
      <c r="A101" s="316"/>
    </row>
    <row r="102" spans="1:12" ht="15">
      <c r="A102" s="316"/>
    </row>
    <row r="103" spans="1:12" ht="15">
      <c r="A103" s="316"/>
    </row>
    <row r="104" spans="1:12" ht="15">
      <c r="A104" s="316"/>
    </row>
    <row r="105" spans="1:12" ht="15">
      <c r="A105" s="316"/>
    </row>
    <row r="106" spans="1:12" ht="15">
      <c r="A106" s="316"/>
    </row>
    <row r="107" spans="1:12" ht="15">
      <c r="A107" s="316"/>
    </row>
    <row r="108" spans="1:12" ht="15">
      <c r="A108" s="316"/>
    </row>
    <row r="109" spans="1:12" ht="15">
      <c r="A109" s="316"/>
    </row>
    <row r="110" spans="1:12" ht="15">
      <c r="A110" s="316"/>
    </row>
    <row r="111" spans="1:12" ht="15">
      <c r="A111" s="316"/>
    </row>
    <row r="112" spans="1:12" ht="15">
      <c r="A112" s="316"/>
    </row>
    <row r="113" spans="1:1" ht="15">
      <c r="A113" s="316"/>
    </row>
    <row r="114" spans="1:1" ht="15">
      <c r="A114" s="316"/>
    </row>
    <row r="115" spans="1:1" ht="15">
      <c r="A115" s="316"/>
    </row>
    <row r="116" spans="1:1" ht="15">
      <c r="A116" s="316"/>
    </row>
    <row r="117" spans="1:1" ht="15">
      <c r="A117" s="316"/>
    </row>
    <row r="118" spans="1:1" ht="15">
      <c r="A118" s="316"/>
    </row>
    <row r="119" spans="1:1" ht="15">
      <c r="A119" s="316"/>
    </row>
    <row r="120" spans="1:1" ht="15">
      <c r="A120" s="316"/>
    </row>
    <row r="121" spans="1:1" ht="15">
      <c r="A121" s="316"/>
    </row>
    <row r="122" spans="1:1" ht="15">
      <c r="A122" s="316"/>
    </row>
    <row r="123" spans="1:1" ht="15">
      <c r="A123" s="316"/>
    </row>
    <row r="124" spans="1:1" ht="15">
      <c r="A124" s="316"/>
    </row>
    <row r="125" spans="1:1" ht="15">
      <c r="A125" s="316"/>
    </row>
    <row r="126" spans="1:1" ht="15">
      <c r="A126" s="316"/>
    </row>
    <row r="127" spans="1:1" ht="15">
      <c r="A127" s="316"/>
    </row>
    <row r="128" spans="1:1" ht="15">
      <c r="A128" s="316"/>
    </row>
    <row r="129" spans="1:1" ht="15">
      <c r="A129" s="316"/>
    </row>
    <row r="130" spans="1:1" ht="15">
      <c r="A130" s="316"/>
    </row>
    <row r="131" spans="1:1" ht="15">
      <c r="A131" s="316"/>
    </row>
    <row r="132" spans="1:1" ht="15">
      <c r="A132" s="316"/>
    </row>
    <row r="133" spans="1:1" ht="15">
      <c r="A133" s="316"/>
    </row>
    <row r="134" spans="1:1" ht="15">
      <c r="A134" s="316"/>
    </row>
    <row r="135" spans="1:1" ht="15">
      <c r="A135" s="316"/>
    </row>
    <row r="136" spans="1:1" ht="15">
      <c r="A136" s="316"/>
    </row>
    <row r="137" spans="1:1" ht="15">
      <c r="A137" s="316"/>
    </row>
    <row r="138" spans="1:1" ht="15">
      <c r="A138" s="316"/>
    </row>
    <row r="139" spans="1:1" ht="15">
      <c r="A139" s="316"/>
    </row>
    <row r="140" spans="1:1" ht="15">
      <c r="A140" s="316"/>
    </row>
    <row r="141" spans="1:1" ht="15">
      <c r="A141" s="316"/>
    </row>
    <row r="142" spans="1:1" ht="15">
      <c r="A142" s="316"/>
    </row>
    <row r="143" spans="1:1" ht="15">
      <c r="A143" s="316"/>
    </row>
    <row r="144" spans="1:1" ht="15">
      <c r="A144" s="316"/>
    </row>
    <row r="145" spans="1:1" ht="15">
      <c r="A145" s="316"/>
    </row>
    <row r="146" spans="1:1" ht="15">
      <c r="A146" s="316"/>
    </row>
    <row r="147" spans="1:1" ht="15">
      <c r="A147" s="316"/>
    </row>
    <row r="148" spans="1:1" ht="15">
      <c r="A148" s="316"/>
    </row>
    <row r="149" spans="1:1" ht="15">
      <c r="A149" s="316"/>
    </row>
    <row r="150" spans="1:1" ht="15">
      <c r="A150" s="316"/>
    </row>
    <row r="151" spans="1:1" ht="15">
      <c r="A151" s="316"/>
    </row>
    <row r="152" spans="1:1" ht="15">
      <c r="A152" s="316"/>
    </row>
    <row r="153" spans="1:1" ht="15">
      <c r="A153" s="316"/>
    </row>
    <row r="154" spans="1:1" ht="15">
      <c r="A154" s="316"/>
    </row>
    <row r="155" spans="1:1" ht="15">
      <c r="A155" s="316"/>
    </row>
    <row r="156" spans="1:1" ht="15">
      <c r="A156" s="316"/>
    </row>
    <row r="157" spans="1:1" ht="15">
      <c r="A157" s="316"/>
    </row>
    <row r="158" spans="1:1" ht="15">
      <c r="A158" s="316"/>
    </row>
    <row r="159" spans="1:1" ht="15">
      <c r="A159" s="316"/>
    </row>
    <row r="160" spans="1:1" ht="15">
      <c r="A160" s="316"/>
    </row>
    <row r="161" spans="1:1" ht="15">
      <c r="A161" s="316"/>
    </row>
    <row r="162" spans="1:1" ht="15">
      <c r="A162" s="316"/>
    </row>
    <row r="163" spans="1:1" ht="15">
      <c r="A163" s="316"/>
    </row>
    <row r="164" spans="1:1" ht="15">
      <c r="A164" s="316"/>
    </row>
    <row r="165" spans="1:1" ht="15">
      <c r="A165" s="316"/>
    </row>
    <row r="166" spans="1:1" ht="15">
      <c r="A166" s="316"/>
    </row>
    <row r="167" spans="1:1" ht="15">
      <c r="A167" s="316"/>
    </row>
    <row r="168" spans="1:1" ht="15">
      <c r="A168" s="316"/>
    </row>
    <row r="169" spans="1:1" ht="15">
      <c r="A169" s="316"/>
    </row>
    <row r="170" spans="1:1" ht="15">
      <c r="A170" s="316"/>
    </row>
    <row r="171" spans="1:1" ht="15">
      <c r="A171" s="316"/>
    </row>
    <row r="172" spans="1:1" ht="15">
      <c r="A172" s="316"/>
    </row>
    <row r="173" spans="1:1" ht="15">
      <c r="A173" s="316"/>
    </row>
    <row r="174" spans="1:1" ht="15">
      <c r="A174" s="316"/>
    </row>
    <row r="175" spans="1:1" ht="15">
      <c r="A175" s="316"/>
    </row>
    <row r="176" spans="1:1" ht="15">
      <c r="A176" s="316"/>
    </row>
    <row r="177" spans="1:1" ht="15">
      <c r="A177" s="316"/>
    </row>
    <row r="178" spans="1:1" ht="15">
      <c r="A178" s="316"/>
    </row>
    <row r="179" spans="1:1" ht="15">
      <c r="A179" s="316"/>
    </row>
    <row r="180" spans="1:1" ht="15">
      <c r="A180" s="316"/>
    </row>
    <row r="181" spans="1:1" ht="15">
      <c r="A181" s="316"/>
    </row>
    <row r="182" spans="1:1" ht="15">
      <c r="A182" s="316"/>
    </row>
    <row r="183" spans="1:1" ht="15">
      <c r="A183" s="316"/>
    </row>
    <row r="184" spans="1:1" ht="15">
      <c r="A184" s="316"/>
    </row>
    <row r="185" spans="1:1" ht="15">
      <c r="A185" s="316"/>
    </row>
    <row r="186" spans="1:1" ht="15">
      <c r="A186" s="316"/>
    </row>
    <row r="187" spans="1:1" ht="15">
      <c r="A187" s="316"/>
    </row>
    <row r="188" spans="1:1" ht="15">
      <c r="A188" s="316"/>
    </row>
    <row r="189" spans="1:1" ht="15">
      <c r="A189" s="316"/>
    </row>
    <row r="190" spans="1:1" ht="15">
      <c r="A190" s="316"/>
    </row>
    <row r="191" spans="1:1" ht="15">
      <c r="A191" s="316"/>
    </row>
    <row r="192" spans="1:1" ht="15">
      <c r="A192" s="316"/>
    </row>
    <row r="193" spans="1:1" ht="15">
      <c r="A193" s="316"/>
    </row>
    <row r="194" spans="1:1" ht="15">
      <c r="A194" s="316"/>
    </row>
    <row r="195" spans="1:1" ht="15">
      <c r="A195" s="316"/>
    </row>
    <row r="196" spans="1:1" ht="15">
      <c r="A196" s="316"/>
    </row>
    <row r="197" spans="1:1" ht="15">
      <c r="A197" s="316"/>
    </row>
    <row r="198" spans="1:1" ht="15">
      <c r="A198" s="316"/>
    </row>
    <row r="199" spans="1:1" ht="15">
      <c r="A199" s="316"/>
    </row>
    <row r="200" spans="1:1" ht="15">
      <c r="A200" s="316"/>
    </row>
    <row r="201" spans="1:1" ht="15">
      <c r="A201" s="316"/>
    </row>
    <row r="202" spans="1:1" ht="15">
      <c r="A202" s="316"/>
    </row>
    <row r="203" spans="1:1" ht="15">
      <c r="A203" s="316"/>
    </row>
    <row r="204" spans="1:1" ht="15">
      <c r="A204" s="316"/>
    </row>
    <row r="205" spans="1:1" ht="15">
      <c r="A205" s="316"/>
    </row>
    <row r="206" spans="1:1" ht="15">
      <c r="A206" s="316"/>
    </row>
    <row r="207" spans="1:1" ht="15">
      <c r="A207" s="316"/>
    </row>
    <row r="208" spans="1:1" ht="15">
      <c r="A208" s="316"/>
    </row>
    <row r="209" spans="1:1" ht="15">
      <c r="A209" s="316"/>
    </row>
    <row r="210" spans="1:1" ht="15">
      <c r="A210" s="316"/>
    </row>
    <row r="211" spans="1:1" ht="15">
      <c r="A211" s="316"/>
    </row>
    <row r="212" spans="1:1" ht="15">
      <c r="A212" s="316"/>
    </row>
    <row r="213" spans="1:1" ht="15">
      <c r="A213" s="316"/>
    </row>
    <row r="214" spans="1:1" ht="15">
      <c r="A214" s="316"/>
    </row>
    <row r="215" spans="1:1" ht="15">
      <c r="A215" s="316"/>
    </row>
    <row r="216" spans="1:1" ht="15">
      <c r="A216" s="316"/>
    </row>
    <row r="217" spans="1:1" ht="15">
      <c r="A217" s="316"/>
    </row>
    <row r="218" spans="1:1" ht="15">
      <c r="A218" s="316"/>
    </row>
    <row r="219" spans="1:1" ht="15">
      <c r="A219" s="316"/>
    </row>
    <row r="220" spans="1:1" ht="15">
      <c r="A220" s="316"/>
    </row>
    <row r="221" spans="1:1" ht="15">
      <c r="A221" s="316"/>
    </row>
    <row r="222" spans="1:1" ht="15">
      <c r="A222" s="316"/>
    </row>
    <row r="223" spans="1:1" ht="15">
      <c r="A223" s="316"/>
    </row>
    <row r="224" spans="1:1" ht="15">
      <c r="A224" s="316"/>
    </row>
    <row r="225" spans="1:1" ht="15">
      <c r="A225" s="316"/>
    </row>
    <row r="226" spans="1:1" ht="15">
      <c r="A226" s="316"/>
    </row>
    <row r="227" spans="1:1" ht="15">
      <c r="A227" s="316"/>
    </row>
    <row r="228" spans="1:1" ht="15">
      <c r="A228" s="316"/>
    </row>
    <row r="229" spans="1:1" ht="15">
      <c r="A229" s="316"/>
    </row>
    <row r="230" spans="1:1" ht="15">
      <c r="A230" s="316"/>
    </row>
    <row r="231" spans="1:1" ht="15">
      <c r="A231" s="316"/>
    </row>
    <row r="232" spans="1:1" ht="15">
      <c r="A232" s="316"/>
    </row>
    <row r="233" spans="1:1" ht="15">
      <c r="A233" s="316"/>
    </row>
    <row r="234" spans="1:1" ht="15">
      <c r="A234" s="316"/>
    </row>
    <row r="235" spans="1:1" ht="15">
      <c r="A235" s="316"/>
    </row>
    <row r="236" spans="1:1" ht="15">
      <c r="A236" s="316"/>
    </row>
    <row r="237" spans="1:1" ht="15">
      <c r="A237" s="316"/>
    </row>
    <row r="243" spans="33:33">
      <c r="AG243" s="309">
        <v>4</v>
      </c>
    </row>
  </sheetData>
  <sheetProtection algorithmName="SHA-512" hashValue="Ygs9lY/1nUDsv9cjA1kNJP3vTvLEQ1ljNRu2R7fEyi0QELPknLUdq6CHISHfrEJQRzZ0oODomlFqGp1SkS8o2w==" saltValue="HG4R/mJCIz5aOuFckXSrBw==" spinCount="100000" sheet="1" formatCells="0" formatColumns="0" formatRows="0" insertColumns="0" insertRows="0" insertHyperlinks="0" deleteColumns="0" deleteRows="0" sort="0" autoFilter="0" pivotTables="0"/>
  <conditionalFormatting sqref="H5:H7">
    <cfRule type="containsText" dxfId="344" priority="4" operator="containsText" text="Please fill in data">
      <formula>NOT(ISERROR(SEARCH("Please fill in data",H5)))</formula>
    </cfRule>
  </conditionalFormatting>
  <conditionalFormatting sqref="H4">
    <cfRule type="containsText" dxfId="343" priority="3" operator="containsText" text="Please fill in data">
      <formula>NOT(ISERROR(SEARCH("Please fill in data",H4)))</formula>
    </cfRule>
  </conditionalFormatting>
  <conditionalFormatting sqref="D4:D7">
    <cfRule type="containsText" dxfId="342" priority="1" operator="containsText" text="Please fill in data">
      <formula>NOT(ISERROR(SEARCH("Please fill in data",D4)))</formula>
    </cfRule>
  </conditionalFormatting>
  <pageMargins left="0.11811023622047245" right="0.27559055118110237" top="0.25" bottom="0.41" header="0.17" footer="0.17"/>
  <pageSetup paperSize="9" scale="78" orientation="landscape" r:id="rId1"/>
  <headerFooter>
    <oddFooter>&amp;LINREV SDDS 3.1&amp;RDate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print="0" autoLine="0" autoPict="0">
                <anchor>
                  <from>
                    <xdr:col>3</xdr:col>
                    <xdr:colOff>447675</xdr:colOff>
                    <xdr:row>28</xdr:row>
                    <xdr:rowOff>85725</xdr:rowOff>
                  </from>
                  <to>
                    <xdr:col>3</xdr:col>
                    <xdr:colOff>1609725</xdr:colOff>
                    <xdr:row>29</xdr:row>
                    <xdr:rowOff>114300</xdr:rowOff>
                  </to>
                </anchor>
              </controlPr>
            </control>
          </mc:Choice>
        </mc:AlternateContent>
        <mc:AlternateContent xmlns:mc="http://schemas.openxmlformats.org/markup-compatibility/2006">
          <mc:Choice Requires="x14">
            <control shapeId="2052" r:id="rId5" name="Drop Down 4">
              <controlPr locked="0" defaultSize="0" print="0" autoLine="0" autoPict="0">
                <anchor>
                  <from>
                    <xdr:col>7</xdr:col>
                    <xdr:colOff>466725</xdr:colOff>
                    <xdr:row>28</xdr:row>
                    <xdr:rowOff>85725</xdr:rowOff>
                  </from>
                  <to>
                    <xdr:col>7</xdr:col>
                    <xdr:colOff>1619250</xdr:colOff>
                    <xdr:row>29</xdr:row>
                    <xdr:rowOff>95250</xdr:rowOff>
                  </to>
                </anchor>
              </controlPr>
            </control>
          </mc:Choice>
        </mc:AlternateContent>
        <mc:AlternateContent xmlns:mc="http://schemas.openxmlformats.org/markup-compatibility/2006">
          <mc:Choice Requires="x14">
            <control shapeId="2053" r:id="rId6" name="Drop Down 5">
              <controlPr locked="0" defaultSize="0" print="0" autoLine="0" autoPict="0">
                <anchor>
                  <from>
                    <xdr:col>3</xdr:col>
                    <xdr:colOff>457200</xdr:colOff>
                    <xdr:row>9</xdr:row>
                    <xdr:rowOff>85725</xdr:rowOff>
                  </from>
                  <to>
                    <xdr:col>3</xdr:col>
                    <xdr:colOff>1619250</xdr:colOff>
                    <xdr:row>10</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0"/>
    <pageSetUpPr fitToPage="1"/>
  </sheetPr>
  <dimension ref="A1:M69"/>
  <sheetViews>
    <sheetView showGridLines="0" zoomScaleNormal="100" workbookViewId="0">
      <pane ySplit="2" topLeftCell="A3" activePane="bottomLeft" state="frozen"/>
      <selection activeCell="D125" sqref="D125"/>
      <selection pane="bottomLeft" activeCell="D10" sqref="D10"/>
    </sheetView>
  </sheetViews>
  <sheetFormatPr defaultColWidth="9.140625" defaultRowHeight="16.5"/>
  <cols>
    <col min="1" max="1" width="9.85546875" style="167" customWidth="1"/>
    <col min="2" max="2" width="62.5703125" style="167" customWidth="1"/>
    <col min="3" max="3" width="5.5703125" style="167" customWidth="1"/>
    <col min="4" max="4" width="32.5703125" style="167" customWidth="1"/>
    <col min="5" max="5" width="47.7109375" style="167" customWidth="1"/>
    <col min="6" max="6" width="66.85546875" style="167" customWidth="1"/>
    <col min="7" max="13" width="9.140625" style="199" customWidth="1"/>
    <col min="14" max="14" width="9.140625" style="200" customWidth="1"/>
    <col min="15" max="16384" width="9.140625" style="200"/>
  </cols>
  <sheetData>
    <row r="1" spans="1:13" s="197" customFormat="1" ht="65.099999999999994" customHeight="1">
      <c r="A1" s="191" t="s">
        <v>58</v>
      </c>
      <c r="B1" s="192"/>
      <c r="C1" s="185"/>
      <c r="D1" s="193"/>
      <c r="E1" s="185"/>
      <c r="F1" s="187"/>
      <c r="H1" s="198" t="s">
        <v>59</v>
      </c>
      <c r="I1" s="199"/>
      <c r="J1" s="199"/>
      <c r="K1" s="199"/>
      <c r="L1" s="199"/>
      <c r="M1" s="199"/>
    </row>
    <row r="2" spans="1:13" ht="24.95" customHeight="1" thickBot="1">
      <c r="A2" s="180" t="str">
        <f>Tables!L2</f>
        <v>Version 3.1 / Currency: Not specified</v>
      </c>
      <c r="B2" s="194"/>
      <c r="C2" s="194"/>
      <c r="D2" s="194"/>
      <c r="E2" s="194"/>
      <c r="F2" s="194"/>
    </row>
    <row r="3" spans="1:13" s="201" customFormat="1" ht="24.95" customHeight="1">
      <c r="A3" s="74">
        <v>1</v>
      </c>
      <c r="B3" s="89" t="s">
        <v>60</v>
      </c>
      <c r="C3" s="75"/>
      <c r="D3" s="76" t="str">
        <f>CONCATENATE("Data ",'Key Vehicle Terms'!$D$11," ",'Key Vehicle Terms'!$D$10)</f>
        <v xml:space="preserve">Data  </v>
      </c>
      <c r="E3" s="77" t="s">
        <v>61</v>
      </c>
      <c r="F3" s="78" t="s">
        <v>62</v>
      </c>
      <c r="G3" s="199"/>
      <c r="H3" s="199"/>
      <c r="I3" s="199"/>
      <c r="J3" s="199"/>
      <c r="K3" s="199"/>
      <c r="L3" s="199"/>
      <c r="M3" s="199"/>
    </row>
    <row r="4" spans="1:13" ht="11.1" customHeight="1">
      <c r="A4" s="73"/>
      <c r="B4" s="87"/>
      <c r="C4" s="72"/>
      <c r="D4" s="72"/>
      <c r="E4" s="72"/>
      <c r="F4" s="72"/>
    </row>
    <row r="5" spans="1:13" ht="24.95" customHeight="1">
      <c r="A5" s="79" t="s">
        <v>63</v>
      </c>
      <c r="B5" s="170" t="s">
        <v>64</v>
      </c>
      <c r="C5" s="80">
        <f t="shared" ref="C5:C33" si="0">IF(COUNTBLANK(D5),1,2)</f>
        <v>1</v>
      </c>
      <c r="D5" s="138"/>
      <c r="E5" s="81"/>
      <c r="F5" s="82"/>
    </row>
    <row r="6" spans="1:13" ht="24.95" customHeight="1">
      <c r="A6" s="83" t="s">
        <v>65</v>
      </c>
      <c r="B6" s="171" t="s">
        <v>66</v>
      </c>
      <c r="C6" s="84">
        <f t="shared" si="0"/>
        <v>1</v>
      </c>
      <c r="D6" s="138"/>
      <c r="E6" s="81"/>
      <c r="F6" s="85" t="s">
        <v>67</v>
      </c>
    </row>
    <row r="7" spans="1:13" ht="24.95" customHeight="1">
      <c r="A7" s="79" t="s">
        <v>68</v>
      </c>
      <c r="B7" s="170" t="s">
        <v>69</v>
      </c>
      <c r="C7" s="80">
        <f t="shared" si="0"/>
        <v>1</v>
      </c>
      <c r="D7" s="138"/>
      <c r="E7" s="81"/>
      <c r="F7" s="82"/>
    </row>
    <row r="8" spans="1:13" ht="24.95" customHeight="1">
      <c r="A8" s="83" t="s">
        <v>70</v>
      </c>
      <c r="B8" s="171" t="s">
        <v>71</v>
      </c>
      <c r="C8" s="84">
        <f t="shared" si="0"/>
        <v>1</v>
      </c>
      <c r="D8" s="153"/>
      <c r="E8" s="81"/>
      <c r="F8" s="85" t="s">
        <v>72</v>
      </c>
    </row>
    <row r="9" spans="1:13" ht="24.95" customHeight="1">
      <c r="A9" s="79" t="s">
        <v>73</v>
      </c>
      <c r="B9" s="170" t="s">
        <v>74</v>
      </c>
      <c r="C9" s="80">
        <f>IF(COUNTBLANK(D9),1,2)</f>
        <v>1</v>
      </c>
      <c r="D9" s="164"/>
      <c r="E9" s="81"/>
      <c r="F9" s="82"/>
    </row>
    <row r="10" spans="1:13" ht="24.95" customHeight="1">
      <c r="A10" s="83" t="s">
        <v>75</v>
      </c>
      <c r="B10" s="171" t="s">
        <v>76</v>
      </c>
      <c r="C10" s="84">
        <f t="shared" si="0"/>
        <v>1</v>
      </c>
      <c r="D10" s="154"/>
      <c r="E10" s="81"/>
      <c r="F10" s="85" t="s">
        <v>77</v>
      </c>
    </row>
    <row r="11" spans="1:13" ht="24.95" customHeight="1">
      <c r="A11" s="79" t="s">
        <v>78</v>
      </c>
      <c r="B11" s="170" t="s">
        <v>79</v>
      </c>
      <c r="C11" s="80">
        <f t="shared" si="0"/>
        <v>1</v>
      </c>
      <c r="D11" s="155"/>
      <c r="E11" s="81"/>
      <c r="F11" s="82" t="s">
        <v>80</v>
      </c>
    </row>
    <row r="12" spans="1:13" ht="24.95" customHeight="1">
      <c r="A12" s="83" t="s">
        <v>81</v>
      </c>
      <c r="B12" s="171" t="s">
        <v>82</v>
      </c>
      <c r="C12" s="84">
        <f t="shared" si="0"/>
        <v>1</v>
      </c>
      <c r="D12" s="155"/>
      <c r="E12" s="81"/>
      <c r="F12" s="85" t="s">
        <v>83</v>
      </c>
    </row>
    <row r="13" spans="1:13" ht="24.95" customHeight="1">
      <c r="A13" s="79" t="s">
        <v>84</v>
      </c>
      <c r="B13" s="170" t="s">
        <v>85</v>
      </c>
      <c r="C13" s="80">
        <f t="shared" si="0"/>
        <v>1</v>
      </c>
      <c r="D13" s="138"/>
      <c r="E13" s="81"/>
      <c r="F13" s="82" t="s">
        <v>86</v>
      </c>
    </row>
    <row r="14" spans="1:13" ht="24.95" customHeight="1">
      <c r="A14" s="83" t="s">
        <v>87</v>
      </c>
      <c r="B14" s="171" t="s">
        <v>88</v>
      </c>
      <c r="C14" s="84">
        <f t="shared" si="0"/>
        <v>1</v>
      </c>
      <c r="D14" s="155"/>
      <c r="E14" s="81"/>
      <c r="F14" s="85" t="s">
        <v>89</v>
      </c>
    </row>
    <row r="15" spans="1:13" ht="24.95" customHeight="1">
      <c r="A15" s="79" t="s">
        <v>8</v>
      </c>
      <c r="B15" s="170" t="s">
        <v>90</v>
      </c>
      <c r="C15" s="80">
        <f t="shared" si="0"/>
        <v>1</v>
      </c>
      <c r="D15" s="155"/>
      <c r="E15" s="81"/>
      <c r="F15" s="82" t="s">
        <v>91</v>
      </c>
    </row>
    <row r="16" spans="1:13" ht="24.95" customHeight="1">
      <c r="A16" s="83" t="s">
        <v>92</v>
      </c>
      <c r="B16" s="171" t="s">
        <v>93</v>
      </c>
      <c r="C16" s="84">
        <f t="shared" si="0"/>
        <v>1</v>
      </c>
      <c r="D16" s="155"/>
      <c r="E16" s="81"/>
      <c r="F16" s="85" t="s">
        <v>94</v>
      </c>
    </row>
    <row r="17" spans="1:6" ht="24.95" customHeight="1">
      <c r="A17" s="79" t="s">
        <v>9</v>
      </c>
      <c r="B17" s="170" t="s">
        <v>95</v>
      </c>
      <c r="C17" s="80">
        <f t="shared" si="0"/>
        <v>1</v>
      </c>
      <c r="D17" s="155"/>
      <c r="E17" s="81"/>
      <c r="F17" s="82" t="s">
        <v>96</v>
      </c>
    </row>
    <row r="18" spans="1:6" ht="24.95" customHeight="1">
      <c r="A18" s="83" t="s">
        <v>97</v>
      </c>
      <c r="B18" s="171" t="s">
        <v>98</v>
      </c>
      <c r="C18" s="84">
        <f t="shared" si="0"/>
        <v>1</v>
      </c>
      <c r="D18" s="155"/>
      <c r="E18" s="81"/>
      <c r="F18" s="85" t="s">
        <v>99</v>
      </c>
    </row>
    <row r="19" spans="1:6" ht="24.95" customHeight="1">
      <c r="A19" s="79" t="s">
        <v>100</v>
      </c>
      <c r="B19" s="170" t="s">
        <v>101</v>
      </c>
      <c r="C19" s="80">
        <f t="shared" si="0"/>
        <v>1</v>
      </c>
      <c r="D19" s="155"/>
      <c r="E19" s="81"/>
      <c r="F19" s="82" t="s">
        <v>102</v>
      </c>
    </row>
    <row r="20" spans="1:6" ht="24.95" customHeight="1">
      <c r="A20" s="83" t="s">
        <v>103</v>
      </c>
      <c r="B20" s="171" t="s">
        <v>104</v>
      </c>
      <c r="C20" s="84">
        <f t="shared" si="0"/>
        <v>1</v>
      </c>
      <c r="D20" s="155"/>
      <c r="E20" s="81"/>
      <c r="F20" s="85" t="s">
        <v>105</v>
      </c>
    </row>
    <row r="21" spans="1:6" ht="24.95" customHeight="1">
      <c r="A21" s="79" t="s">
        <v>106</v>
      </c>
      <c r="B21" s="170" t="s">
        <v>107</v>
      </c>
      <c r="C21" s="80">
        <f t="shared" si="0"/>
        <v>1</v>
      </c>
      <c r="D21" s="155"/>
      <c r="E21" s="81"/>
      <c r="F21" s="82" t="s">
        <v>108</v>
      </c>
    </row>
    <row r="22" spans="1:6" ht="24.95" customHeight="1">
      <c r="A22" s="83" t="s">
        <v>109</v>
      </c>
      <c r="B22" s="171" t="s">
        <v>110</v>
      </c>
      <c r="C22" s="84"/>
      <c r="D22" s="411" t="s">
        <v>111</v>
      </c>
      <c r="E22" s="81"/>
      <c r="F22" s="85" t="s">
        <v>112</v>
      </c>
    </row>
    <row r="23" spans="1:6" ht="24.95" customHeight="1">
      <c r="A23" s="79" t="s">
        <v>113</v>
      </c>
      <c r="B23" s="170" t="s">
        <v>114</v>
      </c>
      <c r="C23" s="80">
        <f t="shared" si="0"/>
        <v>1</v>
      </c>
      <c r="D23" s="155"/>
      <c r="E23" s="81"/>
      <c r="F23" s="82" t="s">
        <v>115</v>
      </c>
    </row>
    <row r="24" spans="1:6" ht="24.95" customHeight="1">
      <c r="A24" s="83" t="s">
        <v>116</v>
      </c>
      <c r="B24" s="171" t="s">
        <v>117</v>
      </c>
      <c r="C24" s="84">
        <f t="shared" si="0"/>
        <v>1</v>
      </c>
      <c r="D24" s="155"/>
      <c r="E24" s="81"/>
      <c r="F24" s="85" t="s">
        <v>118</v>
      </c>
    </row>
    <row r="25" spans="1:6" ht="24.95" customHeight="1">
      <c r="A25" s="79" t="s">
        <v>119</v>
      </c>
      <c r="B25" s="170" t="s">
        <v>120</v>
      </c>
      <c r="C25" s="80">
        <f t="shared" si="0"/>
        <v>1</v>
      </c>
      <c r="D25" s="156"/>
      <c r="E25" s="81"/>
      <c r="F25" s="82" t="s">
        <v>121</v>
      </c>
    </row>
    <row r="26" spans="1:6" ht="24.95" customHeight="1">
      <c r="A26" s="83" t="s">
        <v>122</v>
      </c>
      <c r="B26" s="171" t="s">
        <v>123</v>
      </c>
      <c r="C26" s="84">
        <f t="shared" si="0"/>
        <v>1</v>
      </c>
      <c r="D26" s="138"/>
      <c r="E26" s="81"/>
      <c r="F26" s="85"/>
    </row>
    <row r="27" spans="1:6" ht="24.95" customHeight="1">
      <c r="A27" s="79" t="s">
        <v>124</v>
      </c>
      <c r="B27" s="170" t="s">
        <v>125</v>
      </c>
      <c r="C27" s="80">
        <f t="shared" si="0"/>
        <v>1</v>
      </c>
      <c r="D27" s="391"/>
      <c r="E27" s="81"/>
      <c r="F27" s="82" t="s">
        <v>126</v>
      </c>
    </row>
    <row r="28" spans="1:6" ht="24.95" customHeight="1">
      <c r="A28" s="83" t="s">
        <v>127</v>
      </c>
      <c r="B28" s="171" t="s">
        <v>128</v>
      </c>
      <c r="C28" s="84">
        <f t="shared" si="0"/>
        <v>1</v>
      </c>
      <c r="D28" s="155"/>
      <c r="E28" s="81"/>
      <c r="F28" s="85" t="s">
        <v>129</v>
      </c>
    </row>
    <row r="29" spans="1:6" ht="24.95" customHeight="1">
      <c r="A29" s="79" t="s">
        <v>130</v>
      </c>
      <c r="B29" s="170" t="s">
        <v>131</v>
      </c>
      <c r="C29" s="80">
        <f t="shared" si="0"/>
        <v>1</v>
      </c>
      <c r="D29" s="126"/>
      <c r="E29" s="81"/>
      <c r="F29" s="82" t="s">
        <v>132</v>
      </c>
    </row>
    <row r="30" spans="1:6" ht="24.95" customHeight="1">
      <c r="A30" s="83" t="s">
        <v>21</v>
      </c>
      <c r="B30" s="171" t="s">
        <v>133</v>
      </c>
      <c r="C30" s="84">
        <f t="shared" si="0"/>
        <v>1</v>
      </c>
      <c r="D30" s="126"/>
      <c r="E30" s="81"/>
      <c r="F30" s="85" t="s">
        <v>134</v>
      </c>
    </row>
    <row r="31" spans="1:6" ht="24.95" customHeight="1">
      <c r="A31" s="79" t="s">
        <v>36</v>
      </c>
      <c r="B31" s="170" t="s">
        <v>135</v>
      </c>
      <c r="C31" s="80">
        <f t="shared" si="0"/>
        <v>1</v>
      </c>
      <c r="D31" s="126"/>
      <c r="E31" s="81"/>
      <c r="F31" s="82" t="s">
        <v>136</v>
      </c>
    </row>
    <row r="32" spans="1:6" ht="24.95" customHeight="1">
      <c r="A32" s="83" t="s">
        <v>137</v>
      </c>
      <c r="B32" s="171" t="s">
        <v>138</v>
      </c>
      <c r="C32" s="84">
        <f t="shared" si="0"/>
        <v>1</v>
      </c>
      <c r="D32" s="155"/>
      <c r="E32" s="81"/>
      <c r="F32" s="85" t="s">
        <v>139</v>
      </c>
    </row>
    <row r="33" spans="1:13" ht="24.95" customHeight="1">
      <c r="A33" s="79" t="s">
        <v>140</v>
      </c>
      <c r="B33" s="170" t="s">
        <v>141</v>
      </c>
      <c r="C33" s="80">
        <f t="shared" si="0"/>
        <v>1</v>
      </c>
      <c r="D33" s="142"/>
      <c r="E33" s="81"/>
      <c r="F33" s="82" t="s">
        <v>142</v>
      </c>
    </row>
    <row r="34" spans="1:13" s="202" customFormat="1" ht="12.6" customHeight="1">
      <c r="A34" s="86"/>
      <c r="B34" s="172"/>
      <c r="C34" s="86"/>
      <c r="D34" s="86"/>
      <c r="E34" s="86"/>
      <c r="F34" s="86"/>
      <c r="G34" s="199"/>
      <c r="H34" s="199"/>
      <c r="I34" s="199"/>
      <c r="J34" s="199"/>
      <c r="K34" s="199"/>
      <c r="L34" s="199"/>
      <c r="M34" s="199"/>
    </row>
    <row r="35" spans="1:13" s="201" customFormat="1" ht="24.95" customHeight="1">
      <c r="A35" s="74">
        <v>2</v>
      </c>
      <c r="B35" s="89" t="s">
        <v>143</v>
      </c>
      <c r="C35" s="75"/>
      <c r="D35" s="76" t="str">
        <f>CONCATENATE("Data ",'Key Vehicle Terms'!$D$11," ",'Key Vehicle Terms'!$D$10)</f>
        <v xml:space="preserve">Data  </v>
      </c>
      <c r="E35" s="77" t="s">
        <v>61</v>
      </c>
      <c r="F35" s="78" t="s">
        <v>62</v>
      </c>
      <c r="G35" s="199"/>
      <c r="H35" s="199"/>
      <c r="I35" s="199"/>
      <c r="J35" s="199"/>
      <c r="K35" s="199"/>
      <c r="L35" s="199"/>
      <c r="M35" s="199"/>
    </row>
    <row r="36" spans="1:13" s="202" customFormat="1" ht="12.6" customHeight="1">
      <c r="A36" s="86"/>
      <c r="B36" s="172"/>
      <c r="C36" s="86"/>
      <c r="D36" s="86"/>
      <c r="E36" s="86"/>
      <c r="F36" s="86"/>
      <c r="G36" s="199"/>
      <c r="H36" s="199"/>
      <c r="I36" s="199"/>
      <c r="J36" s="199"/>
      <c r="K36" s="199"/>
      <c r="L36" s="199"/>
      <c r="M36" s="199"/>
    </row>
    <row r="37" spans="1:13" ht="24.95" customHeight="1">
      <c r="A37" s="79" t="s">
        <v>144</v>
      </c>
      <c r="B37" s="170" t="s">
        <v>145</v>
      </c>
      <c r="C37" s="80">
        <f t="shared" ref="C37:C46" si="1">IF(COUNTBLANK(D37),1,2)</f>
        <v>1</v>
      </c>
      <c r="D37" s="165"/>
      <c r="E37" s="81"/>
      <c r="F37" s="82" t="s">
        <v>146</v>
      </c>
    </row>
    <row r="38" spans="1:13" ht="24.95" customHeight="1">
      <c r="A38" s="83" t="s">
        <v>147</v>
      </c>
      <c r="B38" s="171" t="s">
        <v>148</v>
      </c>
      <c r="C38" s="84">
        <f t="shared" si="1"/>
        <v>1</v>
      </c>
      <c r="D38" s="165"/>
      <c r="E38" s="81"/>
      <c r="F38" s="85" t="s">
        <v>149</v>
      </c>
    </row>
    <row r="39" spans="1:13" ht="24.95" customHeight="1">
      <c r="A39" s="79" t="s">
        <v>150</v>
      </c>
      <c r="B39" s="170" t="s">
        <v>151</v>
      </c>
      <c r="C39" s="80">
        <f t="shared" si="1"/>
        <v>1</v>
      </c>
      <c r="D39" s="165"/>
      <c r="E39" s="81"/>
      <c r="F39" s="82" t="s">
        <v>152</v>
      </c>
    </row>
    <row r="40" spans="1:13" ht="24.95" customHeight="1">
      <c r="A40" s="83" t="s">
        <v>153</v>
      </c>
      <c r="B40" s="171" t="s">
        <v>154</v>
      </c>
      <c r="C40" s="84">
        <f t="shared" si="1"/>
        <v>1</v>
      </c>
      <c r="D40" s="165"/>
      <c r="E40" s="81"/>
      <c r="F40" s="85" t="s">
        <v>155</v>
      </c>
    </row>
    <row r="41" spans="1:13" ht="24.95" customHeight="1">
      <c r="A41" s="79" t="s">
        <v>156</v>
      </c>
      <c r="B41" s="170" t="s">
        <v>157</v>
      </c>
      <c r="C41" s="80">
        <f t="shared" si="1"/>
        <v>1</v>
      </c>
      <c r="D41" s="165"/>
      <c r="E41" s="81"/>
      <c r="F41" s="82" t="s">
        <v>158</v>
      </c>
    </row>
    <row r="42" spans="1:13" ht="24.95" customHeight="1">
      <c r="A42" s="83" t="s">
        <v>159</v>
      </c>
      <c r="B42" s="171" t="s">
        <v>160</v>
      </c>
      <c r="C42" s="84">
        <f t="shared" si="1"/>
        <v>1</v>
      </c>
      <c r="D42" s="157"/>
      <c r="E42" s="81"/>
      <c r="F42" s="85" t="s">
        <v>161</v>
      </c>
    </row>
    <row r="43" spans="1:13" ht="24.95" customHeight="1">
      <c r="A43" s="79" t="s">
        <v>10</v>
      </c>
      <c r="B43" s="170" t="s">
        <v>162</v>
      </c>
      <c r="C43" s="80">
        <f t="shared" si="1"/>
        <v>1</v>
      </c>
      <c r="D43" s="157"/>
      <c r="E43" s="81"/>
      <c r="F43" s="82" t="s">
        <v>163</v>
      </c>
    </row>
    <row r="44" spans="1:13" ht="24.95" customHeight="1">
      <c r="A44" s="83" t="s">
        <v>11</v>
      </c>
      <c r="B44" s="171" t="s">
        <v>164</v>
      </c>
      <c r="C44" s="84">
        <f t="shared" si="1"/>
        <v>1</v>
      </c>
      <c r="D44" s="165"/>
      <c r="E44" s="81"/>
      <c r="F44" s="85" t="s">
        <v>165</v>
      </c>
    </row>
    <row r="45" spans="1:13" ht="24.95" customHeight="1">
      <c r="A45" s="79" t="s">
        <v>166</v>
      </c>
      <c r="B45" s="170" t="s">
        <v>167</v>
      </c>
      <c r="C45" s="80">
        <f t="shared" si="1"/>
        <v>1</v>
      </c>
      <c r="D45" s="165"/>
      <c r="E45" s="81"/>
      <c r="F45" s="82" t="s">
        <v>168</v>
      </c>
    </row>
    <row r="46" spans="1:13" ht="24.95" customHeight="1">
      <c r="A46" s="83" t="s">
        <v>169</v>
      </c>
      <c r="B46" s="171" t="s">
        <v>167</v>
      </c>
      <c r="C46" s="84">
        <f t="shared" si="1"/>
        <v>1</v>
      </c>
      <c r="D46" s="165"/>
      <c r="E46" s="81"/>
      <c r="F46" s="85" t="s">
        <v>168</v>
      </c>
    </row>
    <row r="47" spans="1:13" s="202" customFormat="1" ht="12.6" customHeight="1">
      <c r="A47" s="168"/>
      <c r="B47" s="168"/>
      <c r="C47" s="168"/>
      <c r="D47" s="168"/>
      <c r="E47" s="168"/>
      <c r="F47" s="168"/>
      <c r="G47" s="199"/>
      <c r="H47" s="199"/>
      <c r="I47" s="199"/>
      <c r="J47" s="199"/>
      <c r="K47" s="199"/>
      <c r="L47" s="199"/>
      <c r="M47" s="199"/>
    </row>
    <row r="48" spans="1:13" s="202" customFormat="1" ht="12.75" customHeight="1">
      <c r="A48" s="168"/>
      <c r="B48" s="168"/>
      <c r="C48" s="168"/>
      <c r="D48" s="168"/>
      <c r="E48" s="168"/>
      <c r="F48" s="168"/>
      <c r="G48" s="199"/>
      <c r="H48" s="199"/>
      <c r="I48" s="199"/>
      <c r="J48" s="199"/>
      <c r="K48" s="199"/>
      <c r="L48" s="199"/>
      <c r="M48" s="199"/>
    </row>
    <row r="49" spans="1:13" s="202" customFormat="1" ht="13.5" customHeight="1">
      <c r="A49" s="168"/>
      <c r="B49" s="168"/>
      <c r="C49" s="168"/>
      <c r="D49" s="168"/>
      <c r="E49" s="168"/>
      <c r="F49" s="168"/>
      <c r="G49" s="199"/>
      <c r="H49" s="199"/>
      <c r="I49" s="199"/>
      <c r="J49" s="199"/>
      <c r="K49" s="199"/>
      <c r="L49" s="199"/>
      <c r="M49" s="199"/>
    </row>
    <row r="50" spans="1:13" s="202" customFormat="1" ht="13.5" customHeight="1">
      <c r="A50" s="168"/>
      <c r="B50" s="168"/>
      <c r="C50" s="168"/>
      <c r="D50" s="168"/>
      <c r="E50" s="168"/>
      <c r="F50" s="168"/>
      <c r="G50" s="199"/>
      <c r="H50" s="199"/>
      <c r="I50" s="199"/>
      <c r="J50" s="199"/>
      <c r="K50" s="199"/>
      <c r="L50" s="199"/>
      <c r="M50" s="199"/>
    </row>
    <row r="51" spans="1:13" s="202" customFormat="1" ht="13.5" customHeight="1">
      <c r="A51" s="168"/>
      <c r="B51" s="168"/>
      <c r="C51" s="168"/>
      <c r="D51" s="168"/>
      <c r="E51" s="168"/>
      <c r="F51" s="168"/>
      <c r="G51" s="199"/>
      <c r="H51" s="199"/>
      <c r="I51" s="199"/>
      <c r="J51" s="199"/>
      <c r="K51" s="199"/>
      <c r="L51" s="199"/>
      <c r="M51" s="199"/>
    </row>
    <row r="52" spans="1:13" s="202" customFormat="1" ht="13.5" customHeight="1">
      <c r="A52" s="168"/>
      <c r="B52" s="168"/>
      <c r="C52" s="168"/>
      <c r="D52" s="168"/>
      <c r="E52" s="168"/>
      <c r="F52" s="168"/>
      <c r="G52" s="199"/>
      <c r="H52" s="199"/>
      <c r="I52" s="199"/>
      <c r="J52" s="199"/>
      <c r="K52" s="199"/>
      <c r="L52" s="199"/>
      <c r="M52" s="199"/>
    </row>
    <row r="53" spans="1:13" s="202" customFormat="1" ht="13.5" customHeight="1">
      <c r="A53" s="168"/>
      <c r="B53" s="168"/>
      <c r="C53" s="168"/>
      <c r="D53" s="168"/>
      <c r="E53" s="168"/>
      <c r="F53" s="168"/>
      <c r="G53" s="199"/>
      <c r="H53" s="199"/>
      <c r="I53" s="199"/>
      <c r="J53" s="199"/>
      <c r="K53" s="199"/>
      <c r="L53" s="199"/>
      <c r="M53" s="199"/>
    </row>
    <row r="54" spans="1:13" s="202" customFormat="1" ht="13.5" customHeight="1">
      <c r="A54" s="168"/>
      <c r="B54" s="168"/>
      <c r="C54" s="168"/>
      <c r="D54" s="168"/>
      <c r="E54" s="168"/>
      <c r="F54" s="168"/>
      <c r="G54" s="199"/>
      <c r="H54" s="199"/>
      <c r="I54" s="199"/>
      <c r="J54" s="199"/>
      <c r="K54" s="199"/>
      <c r="L54" s="199"/>
      <c r="M54" s="199"/>
    </row>
    <row r="55" spans="1:13" s="202" customFormat="1" ht="13.5" customHeight="1">
      <c r="A55" s="168"/>
      <c r="B55" s="168"/>
      <c r="C55" s="168"/>
      <c r="D55" s="168"/>
      <c r="E55" s="168"/>
      <c r="F55" s="168"/>
      <c r="G55" s="199"/>
      <c r="H55" s="199"/>
      <c r="I55" s="199"/>
      <c r="J55" s="199"/>
      <c r="K55" s="199"/>
      <c r="L55" s="199"/>
      <c r="M55" s="199"/>
    </row>
    <row r="56" spans="1:13" s="202" customFormat="1" ht="13.5" customHeight="1">
      <c r="A56" s="168"/>
      <c r="B56" s="168"/>
      <c r="C56" s="168"/>
      <c r="D56" s="168"/>
      <c r="E56" s="168"/>
      <c r="F56" s="168"/>
      <c r="G56" s="199"/>
      <c r="H56" s="199"/>
      <c r="I56" s="199"/>
      <c r="J56" s="199"/>
      <c r="K56" s="199"/>
      <c r="L56" s="199"/>
      <c r="M56" s="199"/>
    </row>
    <row r="57" spans="1:13" s="202" customFormat="1" ht="13.5" customHeight="1">
      <c r="A57" s="168"/>
      <c r="B57" s="168"/>
      <c r="C57" s="168"/>
      <c r="D57" s="168"/>
      <c r="E57" s="168"/>
      <c r="F57" s="168"/>
      <c r="G57" s="199"/>
      <c r="H57" s="199"/>
      <c r="I57" s="199"/>
      <c r="J57" s="199"/>
      <c r="K57" s="199"/>
      <c r="L57" s="199"/>
      <c r="M57" s="199"/>
    </row>
    <row r="58" spans="1:13" s="202" customFormat="1" ht="13.5" customHeight="1">
      <c r="A58" s="168"/>
      <c r="B58" s="168"/>
      <c r="C58" s="168"/>
      <c r="D58" s="168"/>
      <c r="E58" s="168"/>
      <c r="F58" s="168"/>
      <c r="G58" s="199"/>
      <c r="H58" s="199"/>
      <c r="I58" s="199"/>
      <c r="J58" s="199"/>
      <c r="K58" s="199"/>
      <c r="L58" s="199"/>
      <c r="M58" s="199"/>
    </row>
    <row r="59" spans="1:13" s="202" customFormat="1" ht="13.5" customHeight="1">
      <c r="A59" s="168"/>
      <c r="B59" s="168"/>
      <c r="C59" s="168"/>
      <c r="D59" s="168"/>
      <c r="E59" s="168"/>
      <c r="F59" s="168"/>
      <c r="G59" s="199"/>
      <c r="H59" s="199"/>
      <c r="I59" s="199"/>
      <c r="J59" s="199"/>
      <c r="K59" s="199"/>
      <c r="L59" s="199"/>
      <c r="M59" s="199"/>
    </row>
    <row r="60" spans="1:13" s="202" customFormat="1" ht="13.5" customHeight="1">
      <c r="A60" s="168"/>
      <c r="B60" s="168"/>
      <c r="C60" s="168"/>
      <c r="D60" s="168"/>
      <c r="E60" s="168"/>
      <c r="F60" s="168"/>
      <c r="G60" s="199"/>
      <c r="H60" s="199"/>
      <c r="I60" s="199"/>
      <c r="J60" s="199"/>
      <c r="K60" s="199"/>
      <c r="L60" s="199"/>
      <c r="M60" s="199"/>
    </row>
    <row r="61" spans="1:13" s="202" customFormat="1" ht="13.5" customHeight="1">
      <c r="A61" s="168"/>
      <c r="B61" s="168"/>
      <c r="C61" s="168"/>
      <c r="D61" s="168"/>
      <c r="E61" s="168"/>
      <c r="F61" s="168"/>
      <c r="G61" s="199"/>
      <c r="H61" s="199"/>
      <c r="I61" s="199"/>
      <c r="J61" s="199"/>
      <c r="K61" s="199"/>
      <c r="L61" s="199"/>
      <c r="M61" s="199"/>
    </row>
    <row r="62" spans="1:13" s="202" customFormat="1" ht="13.5" customHeight="1">
      <c r="A62" s="168"/>
      <c r="B62" s="168"/>
      <c r="C62" s="168"/>
      <c r="D62" s="168"/>
      <c r="E62" s="168"/>
      <c r="F62" s="168"/>
      <c r="G62" s="199"/>
      <c r="H62" s="199"/>
      <c r="I62" s="199"/>
      <c r="J62" s="199"/>
      <c r="K62" s="199"/>
      <c r="L62" s="199"/>
      <c r="M62" s="199"/>
    </row>
    <row r="63" spans="1:13" s="202" customFormat="1" ht="13.5" customHeight="1">
      <c r="A63" s="168"/>
      <c r="B63" s="168"/>
      <c r="C63" s="168"/>
      <c r="D63" s="168"/>
      <c r="E63" s="168"/>
      <c r="F63" s="168"/>
      <c r="G63" s="199"/>
      <c r="H63" s="199"/>
      <c r="I63" s="199"/>
      <c r="J63" s="199"/>
      <c r="K63" s="199"/>
      <c r="L63" s="199"/>
      <c r="M63" s="199"/>
    </row>
    <row r="64" spans="1:13" s="202" customFormat="1" ht="13.5" customHeight="1">
      <c r="A64" s="168"/>
      <c r="B64" s="168"/>
      <c r="C64" s="168"/>
      <c r="D64" s="168"/>
      <c r="E64" s="168"/>
      <c r="F64" s="168"/>
      <c r="G64" s="199"/>
      <c r="H64" s="199"/>
      <c r="I64" s="199"/>
      <c r="J64" s="199"/>
      <c r="K64" s="199"/>
      <c r="L64" s="199"/>
      <c r="M64" s="199"/>
    </row>
    <row r="65" spans="1:13" s="202" customFormat="1" ht="13.5" customHeight="1">
      <c r="A65" s="168"/>
      <c r="B65" s="168"/>
      <c r="C65" s="168"/>
      <c r="D65" s="168"/>
      <c r="E65" s="168"/>
      <c r="F65" s="168"/>
      <c r="G65" s="199"/>
      <c r="H65" s="199"/>
      <c r="I65" s="199"/>
      <c r="J65" s="199"/>
      <c r="K65" s="199"/>
      <c r="L65" s="199"/>
      <c r="M65" s="199"/>
    </row>
    <row r="66" spans="1:13" s="202" customFormat="1" ht="13.5" customHeight="1">
      <c r="A66" s="168"/>
      <c r="B66" s="168"/>
      <c r="C66" s="168"/>
      <c r="D66" s="168"/>
      <c r="E66" s="168"/>
      <c r="F66" s="168"/>
      <c r="G66" s="199"/>
      <c r="H66" s="199"/>
      <c r="I66" s="199"/>
      <c r="J66" s="199"/>
      <c r="K66" s="199"/>
      <c r="L66" s="199"/>
      <c r="M66" s="199"/>
    </row>
    <row r="67" spans="1:13" s="202" customFormat="1" ht="13.5" customHeight="1">
      <c r="A67" s="168"/>
      <c r="B67" s="168"/>
      <c r="C67" s="168"/>
      <c r="D67" s="168"/>
      <c r="E67" s="168"/>
      <c r="F67" s="168"/>
      <c r="G67" s="199"/>
      <c r="H67" s="199"/>
      <c r="I67" s="199"/>
      <c r="J67" s="199"/>
      <c r="K67" s="199"/>
      <c r="L67" s="199"/>
      <c r="M67" s="199"/>
    </row>
    <row r="68" spans="1:13" s="202" customFormat="1" ht="13.5" customHeight="1">
      <c r="A68" s="168"/>
      <c r="B68" s="168"/>
      <c r="C68" s="168"/>
      <c r="D68" s="168"/>
      <c r="E68" s="168"/>
      <c r="F68" s="168"/>
      <c r="G68" s="199"/>
      <c r="H68" s="199"/>
      <c r="I68" s="199"/>
      <c r="J68" s="199"/>
      <c r="K68" s="199"/>
      <c r="L68" s="199"/>
      <c r="M68" s="199"/>
    </row>
    <row r="69" spans="1:13" s="202" customFormat="1" ht="13.5" customHeight="1">
      <c r="A69" s="168"/>
      <c r="B69" s="168"/>
      <c r="C69" s="168"/>
      <c r="D69" s="168"/>
      <c r="E69" s="168"/>
      <c r="F69" s="168"/>
      <c r="G69" s="199"/>
      <c r="H69" s="199"/>
      <c r="I69" s="199"/>
      <c r="J69" s="199"/>
      <c r="K69" s="199"/>
      <c r="L69" s="199"/>
      <c r="M69" s="199"/>
    </row>
  </sheetData>
  <sheetProtection algorithmName="SHA-512" hashValue="1Y3/mat4/UCwEhNvZc4u6lVOn3C3RBFJO3jxAabX87wUsksytkcco6wzGt7FPfE0rDPWeZlKQ63gSG9ihykYrQ==" saltValue="H/NU4QPiO9427gv/k/991w==" spinCount="100000" sheet="1" formatCells="0" formatColumns="0" formatRows="0" insertColumns="0" insertRows="0" insertHyperlinks="0" deleteColumns="0" deleteRows="0" sort="0" autoFilter="0" pivotTables="0"/>
  <dataConsolidate/>
  <conditionalFormatting sqref="C34">
    <cfRule type="iconSet" priority="51">
      <iconSet iconSet="3Symbols2" showValue="0">
        <cfvo type="percent" val="0"/>
        <cfvo type="num" val="1"/>
        <cfvo type="num" val="2"/>
      </iconSet>
    </cfRule>
  </conditionalFormatting>
  <conditionalFormatting sqref="E5:E8 E10:E33">
    <cfRule type="containsText" dxfId="341" priority="49" operator="containsText" text="Please fill in data">
      <formula>NOT(ISERROR(SEARCH("Please fill in data",E5)))</formula>
    </cfRule>
  </conditionalFormatting>
  <conditionalFormatting sqref="D34">
    <cfRule type="containsText" dxfId="340" priority="48" operator="containsText" text="Please fill in data">
      <formula>NOT(ISERROR(SEARCH("Please fill in data",D34)))</formula>
    </cfRule>
  </conditionalFormatting>
  <conditionalFormatting sqref="E34">
    <cfRule type="containsText" dxfId="339" priority="47" operator="containsText" text="Please fill in data">
      <formula>NOT(ISERROR(SEARCH("Please fill in data",E34)))</formula>
    </cfRule>
  </conditionalFormatting>
  <conditionalFormatting sqref="C36">
    <cfRule type="iconSet" priority="41">
      <iconSet iconSet="3Symbols2" showValue="0">
        <cfvo type="percent" val="0"/>
        <cfvo type="num" val="1"/>
        <cfvo type="num" val="2"/>
      </iconSet>
    </cfRule>
  </conditionalFormatting>
  <conditionalFormatting sqref="D36">
    <cfRule type="containsText" dxfId="338" priority="40" operator="containsText" text="Please fill in data">
      <formula>NOT(ISERROR(SEARCH("Please fill in data",D36)))</formula>
    </cfRule>
  </conditionalFormatting>
  <conditionalFormatting sqref="E36">
    <cfRule type="containsText" dxfId="337" priority="39" operator="containsText" text="Please fill in data">
      <formula>NOT(ISERROR(SEARCH("Please fill in data",E36)))</formula>
    </cfRule>
  </conditionalFormatting>
  <conditionalFormatting sqref="C47:C69">
    <cfRule type="iconSet" priority="38">
      <iconSet iconSet="3Symbols2" showValue="0">
        <cfvo type="percent" val="0"/>
        <cfvo type="num" val="1"/>
        <cfvo type="num" val="2"/>
      </iconSet>
    </cfRule>
  </conditionalFormatting>
  <conditionalFormatting sqref="D47:D69">
    <cfRule type="containsText" dxfId="336" priority="37" operator="containsText" text="Please fill in data">
      <formula>NOT(ISERROR(SEARCH("Please fill in data",D47)))</formula>
    </cfRule>
  </conditionalFormatting>
  <conditionalFormatting sqref="E47:E69">
    <cfRule type="containsText" dxfId="335" priority="36" operator="containsText" text="Please fill in data">
      <formula>NOT(ISERROR(SEARCH("Please fill in data",E47)))</formula>
    </cfRule>
  </conditionalFormatting>
  <conditionalFormatting sqref="C5:C32">
    <cfRule type="iconSet" priority="35">
      <iconSet iconSet="3Symbols" showValue="0">
        <cfvo type="percent" val="0"/>
        <cfvo type="num" val="1"/>
        <cfvo type="num" val="2"/>
      </iconSet>
    </cfRule>
  </conditionalFormatting>
  <conditionalFormatting sqref="C37:C46">
    <cfRule type="iconSet" priority="34">
      <iconSet iconSet="3Symbols" showValue="0">
        <cfvo type="percent" val="0"/>
        <cfvo type="num" val="1"/>
        <cfvo type="num" val="2"/>
      </iconSet>
    </cfRule>
  </conditionalFormatting>
  <conditionalFormatting sqref="E37:E46">
    <cfRule type="containsText" dxfId="334" priority="33" operator="containsText" text="Please fill in data">
      <formula>NOT(ISERROR(SEARCH("Please fill in data",E37)))</formula>
    </cfRule>
  </conditionalFormatting>
  <conditionalFormatting sqref="D42:D43">
    <cfRule type="containsText" dxfId="333" priority="28" operator="containsText" text="Please fill in data">
      <formula>NOT(ISERROR(SEARCH("Please fill in data",D42)))</formula>
    </cfRule>
  </conditionalFormatting>
  <conditionalFormatting sqref="D44:D46">
    <cfRule type="containsText" dxfId="332" priority="16" operator="containsText" text="Please fill in data">
      <formula>NOT(ISERROR(SEARCH("Please fill in data",D44)))</formula>
    </cfRule>
  </conditionalFormatting>
  <conditionalFormatting sqref="E9">
    <cfRule type="containsText" dxfId="331" priority="15" operator="containsText" text="Please fill in data">
      <formula>NOT(ISERROR(SEARCH("Please fill in data",E9)))</formula>
    </cfRule>
  </conditionalFormatting>
  <conditionalFormatting sqref="C9">
    <cfRule type="iconSet" priority="14">
      <iconSet iconSet="3Symbols" showValue="0">
        <cfvo type="percent" val="0"/>
        <cfvo type="num" val="1"/>
        <cfvo type="num" val="2"/>
      </iconSet>
    </cfRule>
  </conditionalFormatting>
  <conditionalFormatting sqref="C33">
    <cfRule type="iconSet" priority="12">
      <iconSet iconSet="3Symbols" showValue="0">
        <cfvo type="percent" val="0"/>
        <cfvo type="num" val="1"/>
        <cfvo type="num" val="2"/>
      </iconSet>
    </cfRule>
  </conditionalFormatting>
  <conditionalFormatting sqref="D10 D12 D14 D16 D18 D20 D22 D24 D28 D32">
    <cfRule type="containsText" dxfId="330" priority="11" operator="containsText" text="Please fill in data">
      <formula>NOT(ISERROR(SEARCH("Please fill in data",D10)))</formula>
    </cfRule>
  </conditionalFormatting>
  <conditionalFormatting sqref="D11 D15 D17 D19 D21 D23">
    <cfRule type="containsText" dxfId="329" priority="10" operator="containsText" text="Please fill in data">
      <formula>NOT(ISERROR(SEARCH("Please fill in data",D11)))</formula>
    </cfRule>
  </conditionalFormatting>
  <conditionalFormatting sqref="D5:D7">
    <cfRule type="containsText" dxfId="328" priority="9" operator="containsText" text="Please fill in data">
      <formula>NOT(ISERROR(SEARCH("Please fill in data",D5)))</formula>
    </cfRule>
  </conditionalFormatting>
  <conditionalFormatting sqref="D26 D13">
    <cfRule type="containsText" dxfId="327" priority="8" operator="containsText" text="Please fill in data">
      <formula>NOT(ISERROR(SEARCH("Please fill in data",D13)))</formula>
    </cfRule>
  </conditionalFormatting>
  <conditionalFormatting sqref="D33">
    <cfRule type="containsText" dxfId="326" priority="7" operator="containsText" text="Please fill in data">
      <formula>NOT(ISERROR(SEARCH("Please fill in data",D33)))</formula>
    </cfRule>
  </conditionalFormatting>
  <conditionalFormatting sqref="D8">
    <cfRule type="containsText" dxfId="325" priority="5" operator="containsText" text="Please fill in data">
      <formula>NOT(ISERROR(SEARCH("Please fill in data",D8)))</formula>
    </cfRule>
  </conditionalFormatting>
  <conditionalFormatting sqref="D29:D31">
    <cfRule type="containsText" dxfId="324" priority="6" operator="containsText" text="Please fill in data">
      <formula>NOT(ISERROR(SEARCH("Please fill in data",D29)))</formula>
    </cfRule>
  </conditionalFormatting>
  <conditionalFormatting sqref="D25">
    <cfRule type="containsText" dxfId="323" priority="4" operator="containsText" text="Please fill in data">
      <formula>NOT(ISERROR(SEARCH("Please fill in data",D25)))</formula>
    </cfRule>
  </conditionalFormatting>
  <conditionalFormatting sqref="D27">
    <cfRule type="containsText" dxfId="322" priority="3" operator="containsText" text="Please fill in data">
      <formula>NOT(ISERROR(SEARCH("Please fill in data",D27)))</formula>
    </cfRule>
  </conditionalFormatting>
  <conditionalFormatting sqref="D9">
    <cfRule type="containsText" dxfId="321" priority="2" operator="containsText" text="Please fill in data">
      <formula>NOT(ISERROR(SEARCH("Please fill in data",D9)))</formula>
    </cfRule>
  </conditionalFormatting>
  <conditionalFormatting sqref="D37:D41">
    <cfRule type="containsText" dxfId="320" priority="1" operator="containsText" text="Please fill in data">
      <formula>NOT(ISERROR(SEARCH("Please fill in data",D37)))</formula>
    </cfRule>
  </conditionalFormatting>
  <dataValidations count="8">
    <dataValidation type="list" allowBlank="1" showInputMessage="1" showErrorMessage="1" errorTitle="Data validation" error="Please select one of the options from the dropdown box." sqref="D15" xr:uid="{F929684C-6C9B-44A3-9C8D-6351928E786B}">
      <formula1>"Open End, Closed End"</formula1>
    </dataValidation>
    <dataValidation type="list" allowBlank="1" showInputMessage="1" showErrorMessage="1" errorTitle="Data validation" error="Please select one of the options from the dropdown box." sqref="D28" xr:uid="{1C5683E7-5BB1-47EB-8DFB-D25CE6D5C5F4}">
      <formula1>"Yes, No"</formula1>
    </dataValidation>
    <dataValidation type="list" allowBlank="1" showInputMessage="1" showErrorMessage="1" errorTitle="Data validation" error="Please select one of the options from the dropdown box." sqref="D32" xr:uid="{C05FBE0F-9B11-498C-925C-4B65283CE615}">
      <formula1>"External, Internal"</formula1>
    </dataValidation>
    <dataValidation type="list" allowBlank="1" showInputMessage="1" showErrorMessage="1" errorTitle="Data validation" error="Please select one of the options from the dropdown box." sqref="D16" xr:uid="{519638AE-12BA-4B5F-AF69-D6D4276D3612}">
      <formula1>"Fund, Joint Venture, Club Deal, Life Insurance Separate Account, Single Account, Co Investment"</formula1>
    </dataValidation>
    <dataValidation type="whole" allowBlank="1" showInputMessage="1" showErrorMessage="1" errorTitle="Data validation" error="Please enter numeric data." sqref="D33" xr:uid="{072E8D51-1657-4A07-ACBC-30C19FB423C4}">
      <formula1>-9.99999999999999E+29</formula1>
      <formula2>9.9999999999999E+30</formula2>
    </dataValidation>
    <dataValidation type="whole" operator="greaterThan" allowBlank="1" showInputMessage="1" showErrorMessage="1" sqref="D8" xr:uid="{A44FFD7D-62DB-4CCB-B9DF-77E956C51FF5}">
      <formula1>0</formula1>
    </dataValidation>
    <dataValidation type="decimal" allowBlank="1" showInputMessage="1" showErrorMessage="1" errorTitle="Data validation" error="Please use a percentage between 0,00% and 100,00%." sqref="D29:D31" xr:uid="{E2C1A868-6EED-4BF3-BF70-88284DBBDF93}">
      <formula1>-9.99999999999999E+27</formula1>
      <formula2>9.99999999999999E+27</formula2>
    </dataValidation>
    <dataValidation type="date" allowBlank="1" showInputMessage="1" showErrorMessage="1" errorTitle="Data Validation" error="Only dates are allowed in this cell. If the date is unknown or not yet defined, please add your remark in the comment box." sqref="D27" xr:uid="{563CE463-B822-4145-A541-57BC643B6E70}">
      <formula1>1</formula1>
      <formula2>2958465</formula2>
    </dataValidation>
  </dataValidations>
  <hyperlinks>
    <hyperlink ref="F3" r:id="rId1" xr:uid="{00000000-0004-0000-0300-000000000000}"/>
    <hyperlink ref="F35" r:id="rId2" xr:uid="{00000000-0004-0000-0300-000001000000}"/>
    <hyperlink ref="F29" r:id="rId3" xr:uid="{00000000-0004-0000-0300-000002000000}"/>
  </hyperlinks>
  <pageMargins left="0.70866141732283472" right="0.70866141732283472" top="0.31496062992125984" bottom="0.51181102362204722" header="0.31496062992125984" footer="0.19685039370078741"/>
  <pageSetup paperSize="9" scale="84" fitToHeight="0" orientation="landscape" r:id="rId4"/>
  <headerFooter>
    <oddFooter>&amp;LINREV&amp;CPage &amp;P of &amp;N&amp;RDate &amp;D</oddFooter>
  </headerFooter>
  <drawing r:id="rId5"/>
  <extLst>
    <ext xmlns:x14="http://schemas.microsoft.com/office/spreadsheetml/2009/9/main" uri="{CCE6A557-97BC-4b89-ADB6-D9C93CAAB3DF}">
      <x14:dataValidations xmlns:xm="http://schemas.microsoft.com/office/excel/2006/main" count="11">
        <x14:dataValidation type="list" allowBlank="1" showInputMessage="1" showErrorMessage="1" xr:uid="{F650FAE3-ADCF-41DF-BD3E-1D495DC2AE45}">
          <x14:formula1>
            <xm:f>Tables!$AE$8:$AE$11</xm:f>
          </x14:formula1>
          <xm:sqref>D19</xm:sqref>
        </x14:dataValidation>
        <x14:dataValidation type="list" allowBlank="1" showInputMessage="1" showErrorMessage="1" xr:uid="{FC2243C5-8CCB-4748-8253-4AA9CB272E7E}">
          <x14:formula1>
            <xm:f>Tables!$AV$2:$AV$20</xm:f>
          </x14:formula1>
          <xm:sqref>D10</xm:sqref>
        </x14:dataValidation>
        <x14:dataValidation type="list" allowBlank="1" showInputMessage="1" showErrorMessage="1" xr:uid="{C2195379-6A32-441F-BF2B-46C9C2A454D8}">
          <x14:formula1>
            <xm:f>Tables!$AT$2:$AT$7</xm:f>
          </x14:formula1>
          <xm:sqref>D11</xm:sqref>
        </x14:dataValidation>
        <x14:dataValidation type="list" allowBlank="1" showInputMessage="1" showErrorMessage="1" xr:uid="{70560CB1-20B9-462B-8DC5-5F4EFC3C6709}">
          <x14:formula1>
            <xm:f>Tables!$C$6:$C$8</xm:f>
          </x14:formula1>
          <xm:sqref>D12</xm:sqref>
        </x14:dataValidation>
        <x14:dataValidation type="list" allowBlank="1" showInputMessage="1" showErrorMessage="1" xr:uid="{02B6BEBF-DE5A-4EB3-9165-F81EEAAC8BB0}">
          <x14:formula1>
            <xm:f>Tables!$A$2:$A$38</xm:f>
          </x14:formula1>
          <xm:sqref>D14</xm:sqref>
        </x14:dataValidation>
        <x14:dataValidation type="list" allowBlank="1" showInputMessage="1" showErrorMessage="1" xr:uid="{171FC959-ECC8-4D52-8620-708B2E5D1EE6}">
          <x14:formula1>
            <xm:f>Tables!$A$41:$A$44</xm:f>
          </x14:formula1>
          <xm:sqref>D17</xm:sqref>
        </x14:dataValidation>
        <x14:dataValidation type="list" allowBlank="1" showInputMessage="1" showErrorMessage="1" xr:uid="{4101203D-9F14-4E6B-86F8-0A5FC3BE02F7}">
          <x14:formula1>
            <xm:f>Tables!$AE$2:$AE$5</xm:f>
          </x14:formula1>
          <xm:sqref>D18</xm:sqref>
        </x14:dataValidation>
        <x14:dataValidation type="list" allowBlank="1" showInputMessage="1" showErrorMessage="1" xr:uid="{9B1F9D0A-56BF-4AFD-9DE5-EEAEB06C3802}">
          <x14:formula1>
            <xm:f>Tables!$AE$14:$AE$16</xm:f>
          </x14:formula1>
          <xm:sqref>D20</xm:sqref>
        </x14:dataValidation>
        <x14:dataValidation type="list" allowBlank="1" showInputMessage="1" showErrorMessage="1" xr:uid="{7F1E2B5B-92F1-464A-A1CA-B297954DAD36}">
          <x14:formula1>
            <xm:f>Tables!$AE$19:$AE$23</xm:f>
          </x14:formula1>
          <xm:sqref>D21</xm:sqref>
        </x14:dataValidation>
        <x14:dataValidation type="list" allowBlank="1" showInputMessage="1" showErrorMessage="1" xr:uid="{3A09A448-00DF-4C3A-A527-BA1078FDBF40}">
          <x14:formula1>
            <xm:f>Tables!$H$2:$H$36</xm:f>
          </x14:formula1>
          <xm:sqref>D23</xm:sqref>
        </x14:dataValidation>
        <x14:dataValidation type="list" allowBlank="1" showInputMessage="1" showErrorMessage="1" xr:uid="{D54F83E4-C933-4044-BCC6-FB7232F96F57}">
          <x14:formula1>
            <xm:f>Tables!$A$56:$A$67</xm:f>
          </x14:formula1>
          <xm:sqref>D24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0"/>
    <pageSetUpPr fitToPage="1"/>
  </sheetPr>
  <dimension ref="A1:M315"/>
  <sheetViews>
    <sheetView showGridLines="0" zoomScaleNormal="100" workbookViewId="0">
      <pane ySplit="2" topLeftCell="A3" activePane="bottomLeft" state="frozen"/>
      <selection activeCell="D125" sqref="D125"/>
      <selection pane="bottomLeft" activeCell="B3" sqref="B3"/>
    </sheetView>
  </sheetViews>
  <sheetFormatPr defaultColWidth="9.140625" defaultRowHeight="16.5"/>
  <cols>
    <col min="1" max="1" width="9.85546875" style="204" customWidth="1"/>
    <col min="2" max="2" width="62.5703125" style="223" customWidth="1"/>
    <col min="3" max="3" width="5.5703125" style="223" customWidth="1"/>
    <col min="4" max="4" width="32.5703125" style="223" customWidth="1"/>
    <col min="5" max="5" width="47.7109375" style="223" customWidth="1"/>
    <col min="6" max="6" width="66.85546875" style="224" customWidth="1"/>
    <col min="7" max="14" width="9.140625" style="204" customWidth="1"/>
    <col min="15" max="16384" width="9.140625" style="204"/>
  </cols>
  <sheetData>
    <row r="1" spans="1:9" s="197" customFormat="1" ht="65.099999999999994" customHeight="1">
      <c r="A1" s="176" t="s">
        <v>170</v>
      </c>
      <c r="B1" s="166"/>
      <c r="C1" s="177"/>
      <c r="D1" s="178"/>
      <c r="E1" s="178"/>
      <c r="F1" s="179"/>
      <c r="H1" s="198" t="s">
        <v>59</v>
      </c>
      <c r="I1" s="203"/>
    </row>
    <row r="2" spans="1:9" s="200" customFormat="1" ht="24.95" customHeight="1" thickBot="1">
      <c r="A2" s="180" t="str">
        <f>Tables!L2</f>
        <v>Version 3.1 / Currency: Not specified</v>
      </c>
      <c r="B2" s="181"/>
      <c r="C2" s="181"/>
      <c r="D2" s="181"/>
      <c r="E2" s="181"/>
      <c r="F2" s="182"/>
    </row>
    <row r="3" spans="1:9" s="201" customFormat="1" ht="24.95" customHeight="1">
      <c r="A3" s="74">
        <v>3</v>
      </c>
      <c r="B3" s="89" t="s">
        <v>171</v>
      </c>
      <c r="C3" s="75"/>
      <c r="D3" s="76" t="str">
        <f>CONCATENATE("Data ",'Key Vehicle Terms'!$D$11," ",'Key Vehicle Terms'!$D$10)</f>
        <v xml:space="preserve">Data  </v>
      </c>
      <c r="E3" s="77" t="s">
        <v>61</v>
      </c>
      <c r="F3" s="78" t="s">
        <v>62</v>
      </c>
    </row>
    <row r="4" spans="1:9" s="200" customFormat="1" ht="11.1" customHeight="1">
      <c r="A4" s="73"/>
      <c r="B4" s="87"/>
      <c r="C4" s="87"/>
      <c r="D4" s="87"/>
      <c r="E4" s="87"/>
      <c r="F4" s="88"/>
    </row>
    <row r="5" spans="1:9" ht="24.95" customHeight="1">
      <c r="A5" s="95" t="s">
        <v>172</v>
      </c>
      <c r="B5" s="91" t="s">
        <v>173</v>
      </c>
      <c r="C5" s="80">
        <f t="shared" ref="C5:C10" si="0">IF(COUNTBLANK(D5),1,2)</f>
        <v>1</v>
      </c>
      <c r="D5" s="159"/>
      <c r="E5" s="106"/>
      <c r="F5" s="110" t="s">
        <v>174</v>
      </c>
    </row>
    <row r="6" spans="1:9" ht="24.95" customHeight="1">
      <c r="A6" s="92" t="s">
        <v>175</v>
      </c>
      <c r="B6" s="93" t="s">
        <v>176</v>
      </c>
      <c r="C6" s="84">
        <f t="shared" si="0"/>
        <v>1</v>
      </c>
      <c r="D6" s="159"/>
      <c r="E6" s="106"/>
      <c r="F6" s="111" t="s">
        <v>177</v>
      </c>
    </row>
    <row r="7" spans="1:9" ht="24.95" customHeight="1">
      <c r="A7" s="95" t="s">
        <v>178</v>
      </c>
      <c r="B7" s="91" t="s">
        <v>179</v>
      </c>
      <c r="C7" s="80">
        <f t="shared" si="0"/>
        <v>1</v>
      </c>
      <c r="D7" s="243"/>
      <c r="E7" s="106"/>
      <c r="F7" s="110" t="s">
        <v>180</v>
      </c>
    </row>
    <row r="8" spans="1:9" ht="24.95" customHeight="1">
      <c r="A8" s="92" t="s">
        <v>181</v>
      </c>
      <c r="B8" s="93" t="s">
        <v>182</v>
      </c>
      <c r="C8" s="84">
        <f t="shared" si="0"/>
        <v>1</v>
      </c>
      <c r="D8" s="159"/>
      <c r="E8" s="106"/>
      <c r="F8" s="111" t="s">
        <v>183</v>
      </c>
    </row>
    <row r="9" spans="1:9" ht="24.95" customHeight="1">
      <c r="A9" s="95" t="s">
        <v>184</v>
      </c>
      <c r="B9" s="91" t="s">
        <v>185</v>
      </c>
      <c r="C9" s="80">
        <f t="shared" si="0"/>
        <v>1</v>
      </c>
      <c r="D9" s="126"/>
      <c r="E9" s="106"/>
      <c r="F9" s="110" t="s">
        <v>186</v>
      </c>
    </row>
    <row r="10" spans="1:9" ht="24.95" customHeight="1">
      <c r="A10" s="92" t="s">
        <v>187</v>
      </c>
      <c r="B10" s="93" t="s">
        <v>188</v>
      </c>
      <c r="C10" s="84">
        <f t="shared" si="0"/>
        <v>1</v>
      </c>
      <c r="D10" s="126"/>
      <c r="E10" s="106"/>
      <c r="F10" s="111" t="s">
        <v>189</v>
      </c>
    </row>
    <row r="11" spans="1:9" s="200" customFormat="1" ht="12.6" customHeight="1">
      <c r="A11" s="73"/>
      <c r="B11" s="87"/>
      <c r="C11" s="87"/>
      <c r="D11" s="87"/>
      <c r="E11" s="87"/>
      <c r="F11" s="88"/>
    </row>
    <row r="12" spans="1:9" s="201" customFormat="1" ht="48.75">
      <c r="A12" s="74">
        <v>4</v>
      </c>
      <c r="B12" s="89" t="s">
        <v>190</v>
      </c>
      <c r="C12" s="75"/>
      <c r="D12" s="76" t="str">
        <f>$D$3</f>
        <v xml:space="preserve">Data  </v>
      </c>
      <c r="E12" s="77" t="str">
        <f>$E$3</f>
        <v>Comment Box</v>
      </c>
      <c r="F12" s="78" t="s">
        <v>191</v>
      </c>
    </row>
    <row r="13" spans="1:9" s="200" customFormat="1" ht="12.6" customHeight="1">
      <c r="A13" s="73"/>
      <c r="B13" s="87"/>
      <c r="C13" s="87"/>
      <c r="D13" s="87"/>
      <c r="E13" s="87"/>
      <c r="F13" s="88"/>
    </row>
    <row r="14" spans="1:9" ht="24.95" customHeight="1">
      <c r="A14" s="95" t="s">
        <v>192</v>
      </c>
      <c r="B14" s="91" t="s">
        <v>176</v>
      </c>
      <c r="C14" s="80"/>
      <c r="D14" s="160">
        <f>D6</f>
        <v>0</v>
      </c>
      <c r="E14" s="106"/>
      <c r="F14" s="110" t="s">
        <v>193</v>
      </c>
    </row>
    <row r="15" spans="1:9" ht="24.95" customHeight="1">
      <c r="A15" s="92" t="s">
        <v>194</v>
      </c>
      <c r="B15" s="93" t="s">
        <v>195</v>
      </c>
      <c r="C15" s="84">
        <f t="shared" ref="C15:C39" si="1">IF(COUNTBLANK(D15),1,2)</f>
        <v>1</v>
      </c>
      <c r="D15" s="159"/>
      <c r="E15" s="106"/>
      <c r="F15" s="111" t="s">
        <v>196</v>
      </c>
    </row>
    <row r="16" spans="1:9" ht="24.95" customHeight="1">
      <c r="A16" s="95" t="s">
        <v>197</v>
      </c>
      <c r="B16" s="91" t="s">
        <v>198</v>
      </c>
      <c r="C16" s="80">
        <f t="shared" si="1"/>
        <v>1</v>
      </c>
      <c r="D16" s="159"/>
      <c r="E16" s="106"/>
      <c r="F16" s="110" t="s">
        <v>199</v>
      </c>
    </row>
    <row r="17" spans="1:6" ht="24.95" customHeight="1">
      <c r="A17" s="92" t="s">
        <v>200</v>
      </c>
      <c r="B17" s="93" t="s">
        <v>201</v>
      </c>
      <c r="C17" s="84"/>
      <c r="D17" s="160">
        <f>SUM(D14:D16)</f>
        <v>0</v>
      </c>
      <c r="E17" s="106"/>
      <c r="F17" s="111" t="s">
        <v>202</v>
      </c>
    </row>
    <row r="18" spans="1:6" ht="24.95" customHeight="1">
      <c r="A18" s="95" t="s">
        <v>203</v>
      </c>
      <c r="B18" s="91" t="s">
        <v>204</v>
      </c>
      <c r="C18" s="80">
        <f t="shared" si="1"/>
        <v>1</v>
      </c>
      <c r="D18" s="159"/>
      <c r="E18" s="106"/>
      <c r="F18" s="110" t="s">
        <v>205</v>
      </c>
    </row>
    <row r="19" spans="1:6" ht="24.95" customHeight="1">
      <c r="A19" s="92" t="s">
        <v>206</v>
      </c>
      <c r="B19" s="93" t="s">
        <v>207</v>
      </c>
      <c r="C19" s="84">
        <f t="shared" si="1"/>
        <v>1</v>
      </c>
      <c r="D19" s="159"/>
      <c r="E19" s="106"/>
      <c r="F19" s="111" t="s">
        <v>208</v>
      </c>
    </row>
    <row r="20" spans="1:6" ht="24.95" customHeight="1">
      <c r="A20" s="95" t="s">
        <v>209</v>
      </c>
      <c r="B20" s="91" t="s">
        <v>210</v>
      </c>
      <c r="C20" s="80">
        <f t="shared" si="1"/>
        <v>1</v>
      </c>
      <c r="D20" s="159"/>
      <c r="E20" s="106"/>
      <c r="F20" s="110" t="s">
        <v>211</v>
      </c>
    </row>
    <row r="21" spans="1:6" ht="24.95" customHeight="1">
      <c r="A21" s="92" t="s">
        <v>212</v>
      </c>
      <c r="B21" s="93" t="s">
        <v>213</v>
      </c>
      <c r="C21" s="84">
        <f t="shared" si="1"/>
        <v>1</v>
      </c>
      <c r="D21" s="159"/>
      <c r="E21" s="106"/>
      <c r="F21" s="111" t="s">
        <v>214</v>
      </c>
    </row>
    <row r="22" spans="1:6" ht="24.95" customHeight="1">
      <c r="A22" s="95" t="s">
        <v>215</v>
      </c>
      <c r="B22" s="91" t="s">
        <v>216</v>
      </c>
      <c r="C22" s="80">
        <f t="shared" si="1"/>
        <v>1</v>
      </c>
      <c r="D22" s="159"/>
      <c r="E22" s="106"/>
      <c r="F22" s="110" t="s">
        <v>217</v>
      </c>
    </row>
    <row r="23" spans="1:6" ht="24.95" customHeight="1">
      <c r="A23" s="92" t="s">
        <v>218</v>
      </c>
      <c r="B23" s="93" t="s">
        <v>219</v>
      </c>
      <c r="C23" s="84">
        <f t="shared" si="1"/>
        <v>1</v>
      </c>
      <c r="D23" s="159"/>
      <c r="E23" s="106"/>
      <c r="F23" s="111" t="s">
        <v>220</v>
      </c>
    </row>
    <row r="24" spans="1:6" ht="24.95" customHeight="1">
      <c r="A24" s="95" t="s">
        <v>221</v>
      </c>
      <c r="B24" s="91" t="s">
        <v>222</v>
      </c>
      <c r="C24" s="80">
        <f t="shared" si="1"/>
        <v>1</v>
      </c>
      <c r="D24" s="159"/>
      <c r="E24" s="106"/>
      <c r="F24" s="110" t="s">
        <v>223</v>
      </c>
    </row>
    <row r="25" spans="1:6" ht="24.95" customHeight="1">
      <c r="A25" s="92" t="s">
        <v>224</v>
      </c>
      <c r="B25" s="93" t="s">
        <v>225</v>
      </c>
      <c r="C25" s="84">
        <f t="shared" si="1"/>
        <v>1</v>
      </c>
      <c r="D25" s="159"/>
      <c r="E25" s="106"/>
      <c r="F25" s="111" t="s">
        <v>226</v>
      </c>
    </row>
    <row r="26" spans="1:6" ht="24.95" customHeight="1">
      <c r="A26" s="95" t="s">
        <v>227</v>
      </c>
      <c r="B26" s="91" t="s">
        <v>228</v>
      </c>
      <c r="C26" s="80">
        <f t="shared" si="1"/>
        <v>1</v>
      </c>
      <c r="D26" s="159"/>
      <c r="E26" s="106"/>
      <c r="F26" s="110" t="s">
        <v>229</v>
      </c>
    </row>
    <row r="27" spans="1:6" ht="24.95" customHeight="1">
      <c r="A27" s="92" t="s">
        <v>230</v>
      </c>
      <c r="B27" s="93" t="s">
        <v>231</v>
      </c>
      <c r="C27" s="84">
        <f t="shared" si="1"/>
        <v>1</v>
      </c>
      <c r="D27" s="159"/>
      <c r="E27" s="106"/>
      <c r="F27" s="111" t="s">
        <v>232</v>
      </c>
    </row>
    <row r="28" spans="1:6" ht="24.95" customHeight="1">
      <c r="A28" s="95" t="s">
        <v>233</v>
      </c>
      <c r="B28" s="91" t="s">
        <v>234</v>
      </c>
      <c r="C28" s="80">
        <f t="shared" si="1"/>
        <v>1</v>
      </c>
      <c r="D28" s="159"/>
      <c r="E28" s="106"/>
      <c r="F28" s="110" t="s">
        <v>235</v>
      </c>
    </row>
    <row r="29" spans="1:6" ht="24.95" customHeight="1">
      <c r="A29" s="92" t="s">
        <v>236</v>
      </c>
      <c r="B29" s="93" t="s">
        <v>237</v>
      </c>
      <c r="C29" s="84">
        <f t="shared" si="1"/>
        <v>1</v>
      </c>
      <c r="D29" s="159"/>
      <c r="E29" s="106"/>
      <c r="F29" s="111" t="s">
        <v>238</v>
      </c>
    </row>
    <row r="30" spans="1:6" ht="24.95" customHeight="1">
      <c r="A30" s="95" t="s">
        <v>239</v>
      </c>
      <c r="B30" s="91" t="s">
        <v>240</v>
      </c>
      <c r="C30" s="80">
        <f t="shared" si="1"/>
        <v>1</v>
      </c>
      <c r="D30" s="159"/>
      <c r="E30" s="106"/>
      <c r="F30" s="110" t="s">
        <v>241</v>
      </c>
    </row>
    <row r="31" spans="1:6" ht="24.95" customHeight="1">
      <c r="A31" s="92" t="s">
        <v>242</v>
      </c>
      <c r="B31" s="93" t="s">
        <v>243</v>
      </c>
      <c r="C31" s="84">
        <f t="shared" si="1"/>
        <v>1</v>
      </c>
      <c r="D31" s="159"/>
      <c r="E31" s="106"/>
      <c r="F31" s="111" t="s">
        <v>244</v>
      </c>
    </row>
    <row r="32" spans="1:6" ht="24.95" customHeight="1">
      <c r="A32" s="95" t="s">
        <v>245</v>
      </c>
      <c r="B32" s="91" t="s">
        <v>246</v>
      </c>
      <c r="C32" s="80">
        <f>IF(COUNTBLANK(D32),1,2)</f>
        <v>1</v>
      </c>
      <c r="D32" s="159"/>
      <c r="E32" s="106"/>
      <c r="F32" s="110" t="s">
        <v>247</v>
      </c>
    </row>
    <row r="33" spans="1:6" ht="24.95" customHeight="1">
      <c r="A33" s="92" t="s">
        <v>248</v>
      </c>
      <c r="B33" s="93" t="s">
        <v>249</v>
      </c>
      <c r="C33" s="84">
        <f t="shared" si="1"/>
        <v>1</v>
      </c>
      <c r="D33" s="159"/>
      <c r="E33" s="106"/>
      <c r="F33" s="111" t="s">
        <v>250</v>
      </c>
    </row>
    <row r="34" spans="1:6" ht="24.95" customHeight="1">
      <c r="A34" s="95" t="s">
        <v>251</v>
      </c>
      <c r="B34" s="91" t="s">
        <v>252</v>
      </c>
      <c r="C34" s="80">
        <f t="shared" si="1"/>
        <v>1</v>
      </c>
      <c r="D34" s="159"/>
      <c r="E34" s="106"/>
      <c r="F34" s="110" t="s">
        <v>253</v>
      </c>
    </row>
    <row r="35" spans="1:6" ht="24.95" customHeight="1">
      <c r="A35" s="92" t="s">
        <v>254</v>
      </c>
      <c r="B35" s="93" t="s">
        <v>255</v>
      </c>
      <c r="C35" s="84">
        <f t="shared" si="1"/>
        <v>1</v>
      </c>
      <c r="D35" s="159"/>
      <c r="E35" s="106"/>
      <c r="F35" s="111" t="s">
        <v>256</v>
      </c>
    </row>
    <row r="36" spans="1:6" ht="24.95" customHeight="1">
      <c r="A36" s="95" t="s">
        <v>257</v>
      </c>
      <c r="B36" s="91" t="s">
        <v>258</v>
      </c>
      <c r="C36" s="80">
        <f t="shared" si="1"/>
        <v>1</v>
      </c>
      <c r="D36" s="159"/>
      <c r="E36" s="106"/>
      <c r="F36" s="110" t="s">
        <v>256</v>
      </c>
    </row>
    <row r="37" spans="1:6" ht="24.95" customHeight="1">
      <c r="A37" s="92" t="s">
        <v>259</v>
      </c>
      <c r="B37" s="93" t="s">
        <v>260</v>
      </c>
      <c r="C37" s="84"/>
      <c r="D37" s="161">
        <f>SUM(D17:D36)</f>
        <v>0</v>
      </c>
      <c r="E37" s="106"/>
      <c r="F37" s="111" t="s">
        <v>261</v>
      </c>
    </row>
    <row r="38" spans="1:6" ht="24.95" customHeight="1">
      <c r="A38" s="95" t="s">
        <v>262</v>
      </c>
      <c r="B38" s="91" t="s">
        <v>263</v>
      </c>
      <c r="C38" s="80">
        <f t="shared" si="1"/>
        <v>1</v>
      </c>
      <c r="D38" s="159"/>
      <c r="E38" s="106"/>
      <c r="F38" s="110" t="s">
        <v>264</v>
      </c>
    </row>
    <row r="39" spans="1:6" ht="24.95" customHeight="1">
      <c r="A39" s="92" t="s">
        <v>265</v>
      </c>
      <c r="B39" s="93" t="s">
        <v>266</v>
      </c>
      <c r="C39" s="84">
        <f t="shared" si="1"/>
        <v>1</v>
      </c>
      <c r="D39" s="159"/>
      <c r="E39" s="106"/>
      <c r="F39" s="111" t="s">
        <v>267</v>
      </c>
    </row>
    <row r="40" spans="1:6" s="200" customFormat="1" ht="12.6" customHeight="1">
      <c r="A40" s="73"/>
      <c r="B40" s="87"/>
      <c r="C40" s="87"/>
      <c r="D40" s="87"/>
      <c r="E40" s="87"/>
      <c r="F40" s="129"/>
    </row>
    <row r="41" spans="1:6" s="201" customFormat="1" ht="38.1" customHeight="1">
      <c r="A41" s="74">
        <v>5</v>
      </c>
      <c r="B41" s="89" t="s">
        <v>268</v>
      </c>
      <c r="C41" s="75"/>
      <c r="D41" s="76" t="str">
        <f>$D$3</f>
        <v xml:space="preserve">Data  </v>
      </c>
      <c r="E41" s="77" t="str">
        <f>$E$3</f>
        <v>Comment Box</v>
      </c>
      <c r="F41" s="78" t="s">
        <v>62</v>
      </c>
    </row>
    <row r="42" spans="1:6" s="200" customFormat="1" ht="12.6" customHeight="1">
      <c r="A42" s="73"/>
      <c r="B42" s="87"/>
      <c r="C42" s="87"/>
      <c r="D42" s="87"/>
      <c r="E42" s="87"/>
      <c r="F42" s="129"/>
    </row>
    <row r="43" spans="1:6" ht="24.95" customHeight="1">
      <c r="A43" s="95" t="s">
        <v>269</v>
      </c>
      <c r="B43" s="91" t="s">
        <v>270</v>
      </c>
      <c r="C43" s="80">
        <f t="shared" ref="C43:C51" si="2">IF(COUNTBLANK(D43),1,2)</f>
        <v>1</v>
      </c>
      <c r="D43" s="159"/>
      <c r="E43" s="106"/>
      <c r="F43" s="110" t="s">
        <v>271</v>
      </c>
    </row>
    <row r="44" spans="1:6" ht="24.95" customHeight="1">
      <c r="A44" s="92" t="s">
        <v>272</v>
      </c>
      <c r="B44" s="93" t="s">
        <v>273</v>
      </c>
      <c r="C44" s="96">
        <f t="shared" si="2"/>
        <v>1</v>
      </c>
      <c r="D44" s="159"/>
      <c r="E44" s="106"/>
      <c r="F44" s="111" t="s">
        <v>274</v>
      </c>
    </row>
    <row r="45" spans="1:6" ht="24.95" customHeight="1">
      <c r="A45" s="95" t="s">
        <v>275</v>
      </c>
      <c r="B45" s="91" t="s">
        <v>276</v>
      </c>
      <c r="C45" s="80"/>
      <c r="D45" s="161">
        <f>SUM(D43:D44)</f>
        <v>0</v>
      </c>
      <c r="E45" s="106"/>
      <c r="F45" s="110" t="s">
        <v>277</v>
      </c>
    </row>
    <row r="46" spans="1:6" ht="24.95" customHeight="1">
      <c r="A46" s="92" t="s">
        <v>278</v>
      </c>
      <c r="B46" s="93" t="s">
        <v>279</v>
      </c>
      <c r="C46" s="96">
        <f t="shared" si="2"/>
        <v>1</v>
      </c>
      <c r="D46" s="159"/>
      <c r="E46" s="106"/>
      <c r="F46" s="111" t="s">
        <v>280</v>
      </c>
    </row>
    <row r="47" spans="1:6" ht="24.95" customHeight="1">
      <c r="A47" s="95" t="s">
        <v>281</v>
      </c>
      <c r="B47" s="91" t="s">
        <v>282</v>
      </c>
      <c r="C47" s="80"/>
      <c r="D47" s="161">
        <f>SUM(D45:D46)</f>
        <v>0</v>
      </c>
      <c r="E47" s="106"/>
      <c r="F47" s="110" t="s">
        <v>283</v>
      </c>
    </row>
    <row r="48" spans="1:6" ht="24.95" customHeight="1">
      <c r="A48" s="92" t="s">
        <v>284</v>
      </c>
      <c r="B48" s="93" t="s">
        <v>285</v>
      </c>
      <c r="C48" s="84">
        <f t="shared" si="2"/>
        <v>1</v>
      </c>
      <c r="D48" s="159"/>
      <c r="E48" s="106"/>
      <c r="F48" s="111" t="s">
        <v>286</v>
      </c>
    </row>
    <row r="49" spans="1:6" ht="24.95" customHeight="1">
      <c r="A49" s="95" t="s">
        <v>287</v>
      </c>
      <c r="B49" s="91" t="s">
        <v>288</v>
      </c>
      <c r="C49" s="80">
        <f t="shared" si="2"/>
        <v>1</v>
      </c>
      <c r="D49" s="159"/>
      <c r="E49" s="106"/>
      <c r="F49" s="110" t="s">
        <v>289</v>
      </c>
    </row>
    <row r="50" spans="1:6" ht="24.95" customHeight="1">
      <c r="A50" s="92" t="s">
        <v>290</v>
      </c>
      <c r="B50" s="93" t="s">
        <v>291</v>
      </c>
      <c r="C50" s="84"/>
      <c r="D50" s="160">
        <f>SUM(D51:D52)</f>
        <v>0</v>
      </c>
      <c r="E50" s="106"/>
      <c r="F50" s="111" t="s">
        <v>292</v>
      </c>
    </row>
    <row r="51" spans="1:6" ht="24.95" customHeight="1">
      <c r="A51" s="95" t="s">
        <v>293</v>
      </c>
      <c r="B51" s="91" t="s">
        <v>294</v>
      </c>
      <c r="C51" s="80">
        <f t="shared" si="2"/>
        <v>1</v>
      </c>
      <c r="D51" s="159"/>
      <c r="E51" s="106"/>
      <c r="F51" s="110" t="s">
        <v>295</v>
      </c>
    </row>
    <row r="52" spans="1:6" ht="24.95" customHeight="1">
      <c r="A52" s="92" t="s">
        <v>296</v>
      </c>
      <c r="B52" s="93" t="s">
        <v>297</v>
      </c>
      <c r="C52" s="84">
        <f>IF(COUNTBLANK(D52),1,2)</f>
        <v>1</v>
      </c>
      <c r="D52" s="159"/>
      <c r="E52" s="106"/>
      <c r="F52" s="111" t="s">
        <v>295</v>
      </c>
    </row>
    <row r="53" spans="1:6" ht="24.95" customHeight="1">
      <c r="A53" s="95" t="s">
        <v>298</v>
      </c>
      <c r="B53" s="91" t="s">
        <v>299</v>
      </c>
      <c r="C53" s="80"/>
      <c r="D53" s="160">
        <f>SUM(D54:D55)</f>
        <v>0</v>
      </c>
      <c r="E53" s="106"/>
      <c r="F53" s="110" t="s">
        <v>300</v>
      </c>
    </row>
    <row r="54" spans="1:6" ht="24.95" customHeight="1">
      <c r="A54" s="92" t="s">
        <v>301</v>
      </c>
      <c r="B54" s="93" t="s">
        <v>302</v>
      </c>
      <c r="C54" s="84">
        <f>IF(COUNTBLANK(D54),1,2)</f>
        <v>1</v>
      </c>
      <c r="D54" s="159"/>
      <c r="E54" s="106"/>
      <c r="F54" s="111" t="s">
        <v>303</v>
      </c>
    </row>
    <row r="55" spans="1:6" ht="24.95" customHeight="1">
      <c r="A55" s="95" t="s">
        <v>304</v>
      </c>
      <c r="B55" s="91" t="s">
        <v>305</v>
      </c>
      <c r="C55" s="80">
        <f>IF(COUNTBLANK(D55),1,2)</f>
        <v>1</v>
      </c>
      <c r="D55" s="159"/>
      <c r="E55" s="106"/>
      <c r="F55" s="110" t="s">
        <v>303</v>
      </c>
    </row>
    <row r="56" spans="1:6" ht="24.95" customHeight="1">
      <c r="A56" s="92" t="s">
        <v>306</v>
      </c>
      <c r="B56" s="93" t="s">
        <v>307</v>
      </c>
      <c r="C56" s="84"/>
      <c r="D56" s="161">
        <f>SUM(D57:D58)</f>
        <v>0</v>
      </c>
      <c r="E56" s="106"/>
      <c r="F56" s="111" t="s">
        <v>308</v>
      </c>
    </row>
    <row r="57" spans="1:6" ht="24.95" customHeight="1">
      <c r="A57" s="95" t="s">
        <v>309</v>
      </c>
      <c r="B57" s="91" t="s">
        <v>310</v>
      </c>
      <c r="C57" s="80">
        <f>IF(COUNTBLANK(D57),1,2)</f>
        <v>1</v>
      </c>
      <c r="D57" s="159"/>
      <c r="E57" s="106"/>
      <c r="F57" s="110" t="s">
        <v>311</v>
      </c>
    </row>
    <row r="58" spans="1:6" ht="24.95" customHeight="1">
      <c r="A58" s="92" t="s">
        <v>312</v>
      </c>
      <c r="B58" s="93" t="s">
        <v>313</v>
      </c>
      <c r="C58" s="84">
        <f>IF(COUNTBLANK(D58),1,2)</f>
        <v>1</v>
      </c>
      <c r="D58" s="159"/>
      <c r="E58" s="106"/>
      <c r="F58" s="111" t="s">
        <v>311</v>
      </c>
    </row>
    <row r="59" spans="1:6" ht="24.95" customHeight="1">
      <c r="A59" s="95" t="s">
        <v>314</v>
      </c>
      <c r="B59" s="91" t="s">
        <v>315</v>
      </c>
      <c r="C59" s="80">
        <f>IF(COUNTBLANK(D59),1,2)</f>
        <v>1</v>
      </c>
      <c r="D59" s="159"/>
      <c r="E59" s="106"/>
      <c r="F59" s="110" t="s">
        <v>316</v>
      </c>
    </row>
    <row r="60" spans="1:6" ht="24.95" customHeight="1">
      <c r="A60" s="92" t="s">
        <v>317</v>
      </c>
      <c r="B60" s="93" t="s">
        <v>318</v>
      </c>
      <c r="C60" s="84"/>
      <c r="D60" s="161">
        <f>SUM(D47:D50,D53,D56,D59)</f>
        <v>0</v>
      </c>
      <c r="E60" s="106"/>
      <c r="F60" s="111" t="s">
        <v>319</v>
      </c>
    </row>
    <row r="61" spans="1:6" ht="24.95" customHeight="1">
      <c r="A61" s="95" t="s">
        <v>320</v>
      </c>
      <c r="B61" s="91" t="s">
        <v>321</v>
      </c>
      <c r="C61" s="80">
        <f>IF(COUNTBLANK(D61),1,2)</f>
        <v>1</v>
      </c>
      <c r="D61" s="159"/>
      <c r="E61" s="106"/>
      <c r="F61" s="110" t="s">
        <v>322</v>
      </c>
    </row>
    <row r="62" spans="1:6" ht="24.95" customHeight="1">
      <c r="A62" s="92" t="s">
        <v>323</v>
      </c>
      <c r="B62" s="93" t="s">
        <v>324</v>
      </c>
      <c r="C62" s="84"/>
      <c r="D62" s="161">
        <f>SUM(D60:D61)</f>
        <v>0</v>
      </c>
      <c r="E62" s="106"/>
      <c r="F62" s="111" t="s">
        <v>325</v>
      </c>
    </row>
    <row r="63" spans="1:6" ht="12.6" customHeight="1">
      <c r="A63" s="97"/>
      <c r="B63" s="98"/>
      <c r="C63" s="99"/>
      <c r="D63" s="100"/>
      <c r="E63" s="136"/>
      <c r="F63" s="111"/>
    </row>
    <row r="64" spans="1:6" s="201" customFormat="1" ht="24.95" customHeight="1">
      <c r="A64" s="74">
        <v>6</v>
      </c>
      <c r="B64" s="89" t="s">
        <v>326</v>
      </c>
      <c r="C64" s="75"/>
      <c r="D64" s="76" t="str">
        <f>$D$3</f>
        <v xml:space="preserve">Data  </v>
      </c>
      <c r="E64" s="77" t="str">
        <f>$E$3</f>
        <v>Comment Box</v>
      </c>
      <c r="F64" s="78" t="s">
        <v>62</v>
      </c>
    </row>
    <row r="65" spans="1:6" ht="12.6" customHeight="1">
      <c r="A65" s="97"/>
      <c r="B65" s="98"/>
      <c r="C65" s="99"/>
      <c r="D65" s="100"/>
      <c r="E65" s="136"/>
      <c r="F65" s="111"/>
    </row>
    <row r="66" spans="1:6" ht="24.95" customHeight="1">
      <c r="A66" s="95" t="s">
        <v>34</v>
      </c>
      <c r="B66" s="91" t="s">
        <v>327</v>
      </c>
      <c r="C66" s="80"/>
      <c r="D66" s="161">
        <f>SUM(D67:D68)</f>
        <v>0</v>
      </c>
      <c r="E66" s="216"/>
      <c r="F66" s="110" t="s">
        <v>328</v>
      </c>
    </row>
    <row r="67" spans="1:6" ht="24.95" customHeight="1">
      <c r="A67" s="92" t="s">
        <v>329</v>
      </c>
      <c r="B67" s="93" t="s">
        <v>330</v>
      </c>
      <c r="C67" s="84">
        <f t="shared" ref="C67:C90" si="3">IF(COUNTBLANK(D67),1,2)</f>
        <v>1</v>
      </c>
      <c r="D67" s="159"/>
      <c r="E67" s="216"/>
      <c r="F67" s="111" t="s">
        <v>331</v>
      </c>
    </row>
    <row r="68" spans="1:6" ht="24.95" customHeight="1">
      <c r="A68" s="95" t="s">
        <v>332</v>
      </c>
      <c r="B68" s="91" t="s">
        <v>333</v>
      </c>
      <c r="C68" s="80">
        <f t="shared" si="3"/>
        <v>1</v>
      </c>
      <c r="D68" s="159"/>
      <c r="E68" s="216"/>
      <c r="F68" s="110" t="s">
        <v>334</v>
      </c>
    </row>
    <row r="69" spans="1:6" ht="24.95" customHeight="1">
      <c r="A69" s="92" t="s">
        <v>335</v>
      </c>
      <c r="B69" s="93" t="s">
        <v>336</v>
      </c>
      <c r="C69" s="84">
        <f t="shared" si="3"/>
        <v>1</v>
      </c>
      <c r="D69" s="126"/>
      <c r="E69" s="216"/>
      <c r="F69" s="111" t="s">
        <v>337</v>
      </c>
    </row>
    <row r="70" spans="1:6" ht="24.95" customHeight="1">
      <c r="A70" s="95" t="s">
        <v>35</v>
      </c>
      <c r="B70" s="91" t="s">
        <v>338</v>
      </c>
      <c r="C70" s="80">
        <f t="shared" si="3"/>
        <v>1</v>
      </c>
      <c r="D70" s="239"/>
      <c r="E70" s="216"/>
      <c r="F70" s="110" t="s">
        <v>339</v>
      </c>
    </row>
    <row r="71" spans="1:6" ht="24.95" customHeight="1">
      <c r="A71" s="92" t="s">
        <v>340</v>
      </c>
      <c r="B71" s="93" t="s">
        <v>341</v>
      </c>
      <c r="C71" s="84"/>
      <c r="D71" s="161">
        <f>SUM(D72:D73)</f>
        <v>0</v>
      </c>
      <c r="E71" s="216"/>
      <c r="F71" s="111" t="s">
        <v>342</v>
      </c>
    </row>
    <row r="72" spans="1:6" ht="24.95" customHeight="1">
      <c r="A72" s="95" t="s">
        <v>343</v>
      </c>
      <c r="B72" s="91" t="s">
        <v>344</v>
      </c>
      <c r="C72" s="80">
        <f t="shared" si="3"/>
        <v>1</v>
      </c>
      <c r="D72" s="239"/>
      <c r="E72" s="216"/>
      <c r="F72" s="110" t="s">
        <v>345</v>
      </c>
    </row>
    <row r="73" spans="1:6" ht="24.95" customHeight="1">
      <c r="A73" s="92" t="s">
        <v>346</v>
      </c>
      <c r="B73" s="93" t="s">
        <v>347</v>
      </c>
      <c r="C73" s="84">
        <f t="shared" si="3"/>
        <v>1</v>
      </c>
      <c r="D73" s="159"/>
      <c r="E73" s="216"/>
      <c r="F73" s="111" t="s">
        <v>348</v>
      </c>
    </row>
    <row r="74" spans="1:6" ht="24.95" customHeight="1">
      <c r="A74" s="95" t="s">
        <v>349</v>
      </c>
      <c r="B74" s="91" t="s">
        <v>350</v>
      </c>
      <c r="C74" s="80">
        <f t="shared" si="3"/>
        <v>1</v>
      </c>
      <c r="D74" s="239"/>
      <c r="E74" s="216"/>
      <c r="F74" s="110" t="s">
        <v>351</v>
      </c>
    </row>
    <row r="75" spans="1:6" ht="24.95" customHeight="1">
      <c r="A75" s="92" t="s">
        <v>352</v>
      </c>
      <c r="B75" s="93" t="s">
        <v>353</v>
      </c>
      <c r="C75" s="84">
        <f t="shared" si="3"/>
        <v>1</v>
      </c>
      <c r="D75" s="159"/>
      <c r="E75" s="216"/>
      <c r="F75" s="111" t="s">
        <v>354</v>
      </c>
    </row>
    <row r="76" spans="1:6" ht="24.95" customHeight="1">
      <c r="A76" s="95" t="s">
        <v>355</v>
      </c>
      <c r="B76" s="91" t="s">
        <v>356</v>
      </c>
      <c r="C76" s="80"/>
      <c r="D76" s="139">
        <f>IF(((D66&lt;&gt;0)*(D130&lt;&gt;0)=1),D66/D130,0)</f>
        <v>0</v>
      </c>
      <c r="E76" s="216"/>
      <c r="F76" s="110" t="s">
        <v>357</v>
      </c>
    </row>
    <row r="77" spans="1:6" ht="24.95" customHeight="1">
      <c r="A77" s="92" t="s">
        <v>37</v>
      </c>
      <c r="B77" s="93" t="s">
        <v>358</v>
      </c>
      <c r="C77" s="84"/>
      <c r="D77" s="140">
        <f>IF(((D66&lt;&gt;0)*(D5&lt;&gt;0)=1),D66/D5,0)</f>
        <v>0</v>
      </c>
      <c r="E77" s="216"/>
      <c r="F77" s="111" t="s">
        <v>359</v>
      </c>
    </row>
    <row r="78" spans="1:6" ht="24.95" customHeight="1">
      <c r="A78" s="95" t="s">
        <v>360</v>
      </c>
      <c r="B78" s="91" t="s">
        <v>361</v>
      </c>
      <c r="C78" s="80">
        <f t="shared" si="3"/>
        <v>1</v>
      </c>
      <c r="D78" s="126"/>
      <c r="E78" s="216"/>
      <c r="F78" s="110" t="s">
        <v>362</v>
      </c>
    </row>
    <row r="79" spans="1:6" ht="24.95" customHeight="1">
      <c r="A79" s="92" t="s">
        <v>38</v>
      </c>
      <c r="B79" s="93" t="s">
        <v>363</v>
      </c>
      <c r="C79" s="84">
        <f t="shared" si="3"/>
        <v>1</v>
      </c>
      <c r="D79" s="126"/>
      <c r="E79" s="216"/>
      <c r="F79" s="111" t="s">
        <v>364</v>
      </c>
    </row>
    <row r="80" spans="1:6" ht="24.95" customHeight="1">
      <c r="A80" s="95" t="s">
        <v>39</v>
      </c>
      <c r="B80" s="91" t="s">
        <v>365</v>
      </c>
      <c r="C80" s="80">
        <f t="shared" si="3"/>
        <v>1</v>
      </c>
      <c r="D80" s="240"/>
      <c r="E80" s="216"/>
      <c r="F80" s="110" t="s">
        <v>366</v>
      </c>
    </row>
    <row r="81" spans="1:6" ht="24.95" customHeight="1">
      <c r="A81" s="92" t="s">
        <v>367</v>
      </c>
      <c r="B81" s="93" t="s">
        <v>368</v>
      </c>
      <c r="C81" s="84">
        <f t="shared" si="3"/>
        <v>1</v>
      </c>
      <c r="D81" s="159"/>
      <c r="E81" s="216"/>
      <c r="F81" s="111" t="s">
        <v>369</v>
      </c>
    </row>
    <row r="82" spans="1:6" ht="24.95" customHeight="1">
      <c r="A82" s="95" t="s">
        <v>370</v>
      </c>
      <c r="B82" s="91" t="s">
        <v>371</v>
      </c>
      <c r="C82" s="80">
        <f t="shared" si="3"/>
        <v>1</v>
      </c>
      <c r="D82" s="239"/>
      <c r="E82" s="216"/>
      <c r="F82" s="110" t="s">
        <v>372</v>
      </c>
    </row>
    <row r="83" spans="1:6" ht="24.95" customHeight="1">
      <c r="A83" s="92" t="s">
        <v>373</v>
      </c>
      <c r="B83" s="93" t="s">
        <v>374</v>
      </c>
      <c r="C83" s="84">
        <f t="shared" si="3"/>
        <v>1</v>
      </c>
      <c r="D83" s="239"/>
      <c r="E83" s="216"/>
      <c r="F83" s="111" t="s">
        <v>375</v>
      </c>
    </row>
    <row r="84" spans="1:6" ht="24.95" customHeight="1">
      <c r="A84" s="95" t="s">
        <v>376</v>
      </c>
      <c r="B84" s="91" t="s">
        <v>377</v>
      </c>
      <c r="C84" s="80">
        <f t="shared" si="3"/>
        <v>1</v>
      </c>
      <c r="D84" s="239"/>
      <c r="E84" s="216"/>
      <c r="F84" s="110" t="s">
        <v>378</v>
      </c>
    </row>
    <row r="85" spans="1:6" ht="24.95" customHeight="1">
      <c r="A85" s="92" t="s">
        <v>379</v>
      </c>
      <c r="B85" s="93" t="s">
        <v>380</v>
      </c>
      <c r="C85" s="84">
        <f t="shared" si="3"/>
        <v>1</v>
      </c>
      <c r="D85" s="239"/>
      <c r="E85" s="216"/>
      <c r="F85" s="111" t="s">
        <v>381</v>
      </c>
    </row>
    <row r="86" spans="1:6" ht="24.95" customHeight="1">
      <c r="A86" s="95" t="s">
        <v>382</v>
      </c>
      <c r="B86" s="91" t="s">
        <v>383</v>
      </c>
      <c r="C86" s="80">
        <f t="shared" si="3"/>
        <v>1</v>
      </c>
      <c r="D86" s="239"/>
      <c r="E86" s="216"/>
      <c r="F86" s="110" t="s">
        <v>384</v>
      </c>
    </row>
    <row r="87" spans="1:6" ht="24.95" customHeight="1">
      <c r="A87" s="92" t="s">
        <v>385</v>
      </c>
      <c r="B87" s="93" t="s">
        <v>386</v>
      </c>
      <c r="C87" s="84">
        <f t="shared" si="3"/>
        <v>1</v>
      </c>
      <c r="D87" s="159"/>
      <c r="E87" s="216"/>
      <c r="F87" s="111" t="s">
        <v>387</v>
      </c>
    </row>
    <row r="88" spans="1:6" ht="24.95" customHeight="1">
      <c r="A88" s="95" t="s">
        <v>388</v>
      </c>
      <c r="B88" s="91" t="s">
        <v>389</v>
      </c>
      <c r="C88" s="80">
        <f t="shared" si="3"/>
        <v>1</v>
      </c>
      <c r="D88" s="239"/>
      <c r="E88" s="216"/>
      <c r="F88" s="110" t="s">
        <v>390</v>
      </c>
    </row>
    <row r="89" spans="1:6" ht="24.95" customHeight="1">
      <c r="A89" s="92" t="s">
        <v>40</v>
      </c>
      <c r="B89" s="93" t="s">
        <v>391</v>
      </c>
      <c r="C89" s="84">
        <f t="shared" si="3"/>
        <v>1</v>
      </c>
      <c r="D89" s="143"/>
      <c r="E89" s="216"/>
      <c r="F89" s="111" t="s">
        <v>392</v>
      </c>
    </row>
    <row r="90" spans="1:6" ht="24.95" customHeight="1">
      <c r="A90" s="95" t="s">
        <v>41</v>
      </c>
      <c r="B90" s="91" t="s">
        <v>393</v>
      </c>
      <c r="C90" s="80">
        <f t="shared" si="3"/>
        <v>1</v>
      </c>
      <c r="D90" s="241"/>
      <c r="E90" s="216"/>
      <c r="F90" s="110" t="s">
        <v>394</v>
      </c>
    </row>
    <row r="91" spans="1:6" ht="12.6" customHeight="1">
      <c r="A91" s="97"/>
      <c r="B91" s="98"/>
      <c r="C91" s="99"/>
      <c r="D91" s="100"/>
      <c r="E91" s="136"/>
      <c r="F91" s="130"/>
    </row>
    <row r="92" spans="1:6" s="201" customFormat="1" ht="24.95" customHeight="1">
      <c r="A92" s="74">
        <v>7</v>
      </c>
      <c r="B92" s="89" t="s">
        <v>395</v>
      </c>
      <c r="C92" s="75"/>
      <c r="D92" s="76" t="str">
        <f>$D$3</f>
        <v xml:space="preserve">Data  </v>
      </c>
      <c r="E92" s="77" t="str">
        <f>$E$3</f>
        <v>Comment Box</v>
      </c>
      <c r="F92" s="101" t="s">
        <v>396</v>
      </c>
    </row>
    <row r="93" spans="1:6" ht="12.6" customHeight="1">
      <c r="A93" s="97"/>
      <c r="B93" s="98"/>
      <c r="C93" s="99"/>
      <c r="D93" s="100"/>
      <c r="E93" s="136"/>
      <c r="F93" s="130"/>
    </row>
    <row r="94" spans="1:6" ht="24.75" customHeight="1">
      <c r="A94" s="95" t="s">
        <v>15</v>
      </c>
      <c r="B94" s="91" t="s">
        <v>397</v>
      </c>
      <c r="C94" s="80">
        <f t="shared" ref="C94:C118" si="4">IF(COUNTBLANK(D94),1,2)</f>
        <v>1</v>
      </c>
      <c r="D94" s="126"/>
      <c r="E94" s="106"/>
      <c r="F94" s="110" t="s">
        <v>398</v>
      </c>
    </row>
    <row r="95" spans="1:6" ht="24.95" customHeight="1">
      <c r="A95" s="92" t="s">
        <v>399</v>
      </c>
      <c r="B95" s="93" t="s">
        <v>400</v>
      </c>
      <c r="C95" s="84">
        <f t="shared" si="4"/>
        <v>1</v>
      </c>
      <c r="D95" s="126"/>
      <c r="E95" s="106"/>
      <c r="F95" s="111" t="s">
        <v>401</v>
      </c>
    </row>
    <row r="96" spans="1:6" ht="24.95" customHeight="1">
      <c r="A96" s="95" t="s">
        <v>402</v>
      </c>
      <c r="B96" s="91" t="s">
        <v>403</v>
      </c>
      <c r="C96" s="80">
        <f t="shared" si="4"/>
        <v>1</v>
      </c>
      <c r="D96" s="126"/>
      <c r="E96" s="106"/>
      <c r="F96" s="110" t="s">
        <v>404</v>
      </c>
    </row>
    <row r="97" spans="1:6" ht="24.95" customHeight="1">
      <c r="A97" s="92" t="s">
        <v>405</v>
      </c>
      <c r="B97" s="93" t="s">
        <v>406</v>
      </c>
      <c r="C97" s="84">
        <f t="shared" si="4"/>
        <v>1</v>
      </c>
      <c r="D97" s="126"/>
      <c r="E97" s="106"/>
      <c r="F97" s="111" t="s">
        <v>404</v>
      </c>
    </row>
    <row r="98" spans="1:6" ht="24.95" customHeight="1">
      <c r="A98" s="95" t="s">
        <v>407</v>
      </c>
      <c r="B98" s="91" t="s">
        <v>408</v>
      </c>
      <c r="C98" s="80">
        <f t="shared" si="4"/>
        <v>1</v>
      </c>
      <c r="D98" s="126"/>
      <c r="E98" s="106"/>
      <c r="F98" s="110" t="s">
        <v>404</v>
      </c>
    </row>
    <row r="99" spans="1:6" ht="24.95" customHeight="1">
      <c r="A99" s="92" t="s">
        <v>16</v>
      </c>
      <c r="B99" s="93" t="s">
        <v>409</v>
      </c>
      <c r="C99" s="84">
        <f t="shared" si="4"/>
        <v>1</v>
      </c>
      <c r="D99" s="126"/>
      <c r="E99" s="106"/>
      <c r="F99" s="111" t="s">
        <v>404</v>
      </c>
    </row>
    <row r="100" spans="1:6" ht="24.95" customHeight="1">
      <c r="A100" s="95" t="s">
        <v>410</v>
      </c>
      <c r="B100" s="91" t="s">
        <v>411</v>
      </c>
      <c r="C100" s="80">
        <f t="shared" ref="C100:C106" si="5">IF(COUNTBLANK(D100),1,2)</f>
        <v>1</v>
      </c>
      <c r="D100" s="159"/>
      <c r="E100" s="106"/>
      <c r="F100" s="110" t="s">
        <v>412</v>
      </c>
    </row>
    <row r="101" spans="1:6" ht="24.95" customHeight="1">
      <c r="A101" s="92" t="s">
        <v>17</v>
      </c>
      <c r="B101" s="93" t="s">
        <v>413</v>
      </c>
      <c r="C101" s="84">
        <f t="shared" si="5"/>
        <v>1</v>
      </c>
      <c r="D101" s="126"/>
      <c r="E101" s="106"/>
      <c r="F101" s="111" t="s">
        <v>414</v>
      </c>
    </row>
    <row r="102" spans="1:6" ht="24.95" customHeight="1">
      <c r="A102" s="95" t="s">
        <v>415</v>
      </c>
      <c r="B102" s="91" t="s">
        <v>416</v>
      </c>
      <c r="C102" s="80">
        <f t="shared" si="5"/>
        <v>1</v>
      </c>
      <c r="D102" s="126"/>
      <c r="E102" s="106"/>
      <c r="F102" s="110" t="s">
        <v>417</v>
      </c>
    </row>
    <row r="103" spans="1:6" ht="24.95" customHeight="1">
      <c r="A103" s="92" t="s">
        <v>418</v>
      </c>
      <c r="B103" s="93" t="s">
        <v>419</v>
      </c>
      <c r="C103" s="84">
        <f t="shared" si="5"/>
        <v>1</v>
      </c>
      <c r="D103" s="126"/>
      <c r="E103" s="106"/>
      <c r="F103" s="111" t="s">
        <v>420</v>
      </c>
    </row>
    <row r="104" spans="1:6" ht="24.95" customHeight="1">
      <c r="A104" s="95" t="s">
        <v>421</v>
      </c>
      <c r="B104" s="91" t="s">
        <v>422</v>
      </c>
      <c r="C104" s="80">
        <f t="shared" si="5"/>
        <v>1</v>
      </c>
      <c r="D104" s="126"/>
      <c r="E104" s="106"/>
      <c r="F104" s="110" t="s">
        <v>420</v>
      </c>
    </row>
    <row r="105" spans="1:6" ht="24.95" customHeight="1">
      <c r="A105" s="92" t="s">
        <v>423</v>
      </c>
      <c r="B105" s="93" t="s">
        <v>424</v>
      </c>
      <c r="C105" s="84">
        <f t="shared" si="5"/>
        <v>1</v>
      </c>
      <c r="D105" s="126"/>
      <c r="E105" s="106"/>
      <c r="F105" s="111" t="s">
        <v>420</v>
      </c>
    </row>
    <row r="106" spans="1:6" ht="24.95" customHeight="1">
      <c r="A106" s="95" t="s">
        <v>18</v>
      </c>
      <c r="B106" s="91" t="s">
        <v>425</v>
      </c>
      <c r="C106" s="80">
        <f t="shared" si="5"/>
        <v>1</v>
      </c>
      <c r="D106" s="126"/>
      <c r="E106" s="106"/>
      <c r="F106" s="110" t="s">
        <v>420</v>
      </c>
    </row>
    <row r="107" spans="1:6" ht="24.95" customHeight="1">
      <c r="A107" s="92" t="s">
        <v>19</v>
      </c>
      <c r="B107" s="93" t="s">
        <v>426</v>
      </c>
      <c r="C107" s="84">
        <f t="shared" si="4"/>
        <v>1</v>
      </c>
      <c r="D107" s="126"/>
      <c r="E107" s="106"/>
      <c r="F107" s="111" t="s">
        <v>427</v>
      </c>
    </row>
    <row r="108" spans="1:6" ht="24.95" customHeight="1">
      <c r="A108" s="95" t="s">
        <v>428</v>
      </c>
      <c r="B108" s="91" t="s">
        <v>429</v>
      </c>
      <c r="C108" s="80">
        <f t="shared" si="4"/>
        <v>1</v>
      </c>
      <c r="D108" s="126"/>
      <c r="E108" s="106"/>
      <c r="F108" s="110" t="s">
        <v>430</v>
      </c>
    </row>
    <row r="109" spans="1:6" ht="24.95" customHeight="1">
      <c r="A109" s="92" t="s">
        <v>431</v>
      </c>
      <c r="B109" s="93" t="s">
        <v>432</v>
      </c>
      <c r="C109" s="84">
        <f t="shared" si="4"/>
        <v>1</v>
      </c>
      <c r="D109" s="126"/>
      <c r="E109" s="106"/>
      <c r="F109" s="111" t="s">
        <v>433</v>
      </c>
    </row>
    <row r="110" spans="1:6" ht="24.95" customHeight="1">
      <c r="A110" s="95" t="s">
        <v>434</v>
      </c>
      <c r="B110" s="91" t="s">
        <v>435</v>
      </c>
      <c r="C110" s="80">
        <f t="shared" si="4"/>
        <v>1</v>
      </c>
      <c r="D110" s="126"/>
      <c r="E110" s="106"/>
      <c r="F110" s="110" t="s">
        <v>433</v>
      </c>
    </row>
    <row r="111" spans="1:6" ht="24.95" customHeight="1">
      <c r="A111" s="92" t="s">
        <v>436</v>
      </c>
      <c r="B111" s="93" t="s">
        <v>437</v>
      </c>
      <c r="C111" s="84">
        <f t="shared" si="4"/>
        <v>1</v>
      </c>
      <c r="D111" s="126"/>
      <c r="E111" s="106"/>
      <c r="F111" s="111" t="s">
        <v>433</v>
      </c>
    </row>
    <row r="112" spans="1:6" ht="24.95" customHeight="1">
      <c r="A112" s="95" t="s">
        <v>20</v>
      </c>
      <c r="B112" s="91" t="s">
        <v>438</v>
      </c>
      <c r="C112" s="80">
        <f t="shared" si="4"/>
        <v>1</v>
      </c>
      <c r="D112" s="126"/>
      <c r="E112" s="106"/>
      <c r="F112" s="110" t="s">
        <v>433</v>
      </c>
    </row>
    <row r="113" spans="1:6" ht="24.95" customHeight="1">
      <c r="A113" s="92" t="s">
        <v>439</v>
      </c>
      <c r="B113" s="93" t="s">
        <v>440</v>
      </c>
      <c r="C113" s="84">
        <f t="shared" si="4"/>
        <v>1</v>
      </c>
      <c r="D113" s="126"/>
      <c r="E113" s="106"/>
      <c r="F113" s="111" t="s">
        <v>441</v>
      </c>
    </row>
    <row r="114" spans="1:6" ht="24.95" customHeight="1">
      <c r="A114" s="95" t="s">
        <v>22</v>
      </c>
      <c r="B114" s="91" t="s">
        <v>442</v>
      </c>
      <c r="C114" s="80">
        <f t="shared" si="4"/>
        <v>1</v>
      </c>
      <c r="D114" s="126"/>
      <c r="E114" s="106"/>
      <c r="F114" s="110" t="s">
        <v>443</v>
      </c>
    </row>
    <row r="115" spans="1:6" ht="24.95" customHeight="1">
      <c r="A115" s="92" t="s">
        <v>444</v>
      </c>
      <c r="B115" s="93" t="s">
        <v>445</v>
      </c>
      <c r="C115" s="84">
        <f t="shared" si="4"/>
        <v>1</v>
      </c>
      <c r="D115" s="143"/>
      <c r="E115" s="106"/>
      <c r="F115" s="111" t="s">
        <v>446</v>
      </c>
    </row>
    <row r="116" spans="1:6" ht="24.95" customHeight="1">
      <c r="A116" s="95" t="s">
        <v>447</v>
      </c>
      <c r="B116" s="91" t="s">
        <v>448</v>
      </c>
      <c r="C116" s="80">
        <f t="shared" si="4"/>
        <v>1</v>
      </c>
      <c r="D116" s="143"/>
      <c r="E116" s="106"/>
      <c r="F116" s="110" t="s">
        <v>449</v>
      </c>
    </row>
    <row r="117" spans="1:6" ht="24.95" customHeight="1">
      <c r="A117" s="92" t="s">
        <v>450</v>
      </c>
      <c r="B117" s="93" t="s">
        <v>451</v>
      </c>
      <c r="C117" s="84">
        <f t="shared" si="4"/>
        <v>1</v>
      </c>
      <c r="D117" s="143"/>
      <c r="E117" s="106"/>
      <c r="F117" s="111" t="s">
        <v>452</v>
      </c>
    </row>
    <row r="118" spans="1:6" ht="24.95" customHeight="1">
      <c r="A118" s="95" t="s">
        <v>453</v>
      </c>
      <c r="B118" s="91" t="s">
        <v>454</v>
      </c>
      <c r="C118" s="80">
        <f t="shared" si="4"/>
        <v>1</v>
      </c>
      <c r="D118" s="143"/>
      <c r="E118" s="106"/>
      <c r="F118" s="110" t="s">
        <v>455</v>
      </c>
    </row>
    <row r="119" spans="1:6" ht="12.6" customHeight="1">
      <c r="A119" s="97"/>
      <c r="B119" s="98"/>
      <c r="C119" s="99"/>
      <c r="D119" s="100"/>
      <c r="E119" s="136"/>
      <c r="F119" s="130"/>
    </row>
    <row r="120" spans="1:6" s="201" customFormat="1" ht="24.95" customHeight="1">
      <c r="A120" s="74">
        <v>8</v>
      </c>
      <c r="B120" s="89" t="s">
        <v>456</v>
      </c>
      <c r="C120" s="75"/>
      <c r="D120" s="76" t="str">
        <f>$D$3</f>
        <v xml:space="preserve">Data  </v>
      </c>
      <c r="E120" s="77" t="str">
        <f>$E$3</f>
        <v>Comment Box</v>
      </c>
      <c r="F120" s="78" t="s">
        <v>62</v>
      </c>
    </row>
    <row r="121" spans="1:6" s="201" customFormat="1" ht="12.6" customHeight="1">
      <c r="A121" s="102"/>
      <c r="B121" s="103"/>
      <c r="C121" s="104"/>
      <c r="D121" s="105"/>
      <c r="E121" s="137"/>
      <c r="F121" s="131"/>
    </row>
    <row r="122" spans="1:6" ht="24.95" customHeight="1">
      <c r="A122" s="95" t="s">
        <v>44</v>
      </c>
      <c r="B122" s="91" t="s">
        <v>457</v>
      </c>
      <c r="C122" s="80">
        <f>IF(COUNTBLANK(D122),1,2)</f>
        <v>1</v>
      </c>
      <c r="D122" s="159"/>
      <c r="E122" s="216"/>
      <c r="F122" s="110" t="s">
        <v>458</v>
      </c>
    </row>
    <row r="123" spans="1:6" ht="24.95" customHeight="1">
      <c r="A123" s="92" t="s">
        <v>46</v>
      </c>
      <c r="B123" s="93" t="s">
        <v>459</v>
      </c>
      <c r="C123" s="84">
        <f>IF(COUNTBLANK(D123),1,2)</f>
        <v>1</v>
      </c>
      <c r="D123" s="159"/>
      <c r="E123" s="216"/>
      <c r="F123" s="111" t="s">
        <v>460</v>
      </c>
    </row>
    <row r="124" spans="1:6" ht="24.95" customHeight="1">
      <c r="A124" s="95" t="s">
        <v>461</v>
      </c>
      <c r="B124" s="91" t="s">
        <v>462</v>
      </c>
      <c r="C124" s="80">
        <f>IF(COUNTBLANK(D124),1,2)</f>
        <v>1</v>
      </c>
      <c r="D124" s="159"/>
      <c r="E124" s="216"/>
      <c r="F124" s="110" t="s">
        <v>463</v>
      </c>
    </row>
    <row r="125" spans="1:6" ht="24.95" customHeight="1">
      <c r="A125" s="92" t="s">
        <v>48</v>
      </c>
      <c r="B125" s="93" t="s">
        <v>464</v>
      </c>
      <c r="C125" s="84">
        <f>IF(COUNTBLANK(D125),1,2)</f>
        <v>1</v>
      </c>
      <c r="D125" s="159"/>
      <c r="E125" s="216"/>
      <c r="F125" s="111" t="s">
        <v>465</v>
      </c>
    </row>
    <row r="126" spans="1:6" ht="24.95" customHeight="1">
      <c r="A126" s="95" t="s">
        <v>50</v>
      </c>
      <c r="B126" s="91" t="s">
        <v>466</v>
      </c>
      <c r="C126" s="80">
        <f>IF(COUNTBLANK(D126),1,2)</f>
        <v>1</v>
      </c>
      <c r="D126" s="159"/>
      <c r="E126" s="216"/>
      <c r="F126" s="110" t="s">
        <v>467</v>
      </c>
    </row>
    <row r="127" spans="1:6" s="201" customFormat="1" ht="12.6" customHeight="1">
      <c r="A127" s="102"/>
      <c r="B127" s="103"/>
      <c r="C127" s="104"/>
      <c r="D127" s="105"/>
      <c r="E127" s="137"/>
      <c r="F127" s="131"/>
    </row>
    <row r="128" spans="1:6" s="201" customFormat="1" ht="24.95" customHeight="1">
      <c r="A128" s="74">
        <v>9</v>
      </c>
      <c r="B128" s="89" t="s">
        <v>468</v>
      </c>
      <c r="C128" s="75"/>
      <c r="D128" s="76" t="str">
        <f>$D$3</f>
        <v xml:space="preserve">Data  </v>
      </c>
      <c r="E128" s="77" t="str">
        <f>$E$3</f>
        <v>Comment Box</v>
      </c>
      <c r="F128" s="78" t="s">
        <v>62</v>
      </c>
    </row>
    <row r="129" spans="1:6" s="201" customFormat="1" ht="12.6" customHeight="1">
      <c r="A129" s="102"/>
      <c r="B129" s="103"/>
      <c r="C129" s="104"/>
      <c r="D129" s="105"/>
      <c r="E129" s="137"/>
      <c r="F129" s="131"/>
    </row>
    <row r="130" spans="1:6" ht="24.95" customHeight="1">
      <c r="A130" s="95" t="s">
        <v>469</v>
      </c>
      <c r="B130" s="91" t="s">
        <v>470</v>
      </c>
      <c r="C130" s="80"/>
      <c r="D130" s="161">
        <f>SUM(D131,D142)</f>
        <v>0</v>
      </c>
      <c r="E130" s="216"/>
      <c r="F130" s="110" t="s">
        <v>471</v>
      </c>
    </row>
    <row r="131" spans="1:6" ht="24.95" customHeight="1">
      <c r="A131" s="92" t="s">
        <v>472</v>
      </c>
      <c r="B131" s="93" t="s">
        <v>473</v>
      </c>
      <c r="C131" s="84">
        <f t="shared" ref="C131:C157" si="6">IF(COUNTBLANK(D131),1,2)</f>
        <v>1</v>
      </c>
      <c r="D131" s="159"/>
      <c r="E131" s="216"/>
      <c r="F131" s="111" t="s">
        <v>474</v>
      </c>
    </row>
    <row r="132" spans="1:6" ht="24.95" customHeight="1">
      <c r="A132" s="95" t="s">
        <v>475</v>
      </c>
      <c r="B132" s="91" t="s">
        <v>476</v>
      </c>
      <c r="C132" s="80">
        <f t="shared" si="6"/>
        <v>1</v>
      </c>
      <c r="D132" s="242"/>
      <c r="E132" s="216"/>
      <c r="F132" s="110" t="s">
        <v>477</v>
      </c>
    </row>
    <row r="133" spans="1:6" ht="24.95" customHeight="1">
      <c r="A133" s="92" t="s">
        <v>478</v>
      </c>
      <c r="B133" s="93" t="s">
        <v>479</v>
      </c>
      <c r="C133" s="84">
        <f t="shared" si="6"/>
        <v>1</v>
      </c>
      <c r="D133" s="126"/>
      <c r="E133" s="216"/>
      <c r="F133" s="111" t="s">
        <v>480</v>
      </c>
    </row>
    <row r="134" spans="1:6" ht="24.95" customHeight="1">
      <c r="A134" s="95" t="s">
        <v>12</v>
      </c>
      <c r="B134" s="91" t="s">
        <v>481</v>
      </c>
      <c r="C134" s="80">
        <f t="shared" si="6"/>
        <v>1</v>
      </c>
      <c r="D134" s="159"/>
      <c r="E134" s="216"/>
      <c r="F134" s="110" t="s">
        <v>482</v>
      </c>
    </row>
    <row r="135" spans="1:6" ht="24.95" customHeight="1">
      <c r="A135" s="92" t="s">
        <v>483</v>
      </c>
      <c r="B135" s="93" t="s">
        <v>484</v>
      </c>
      <c r="C135" s="84">
        <f t="shared" si="6"/>
        <v>1</v>
      </c>
      <c r="D135" s="159"/>
      <c r="E135" s="216"/>
      <c r="F135" s="111" t="s">
        <v>485</v>
      </c>
    </row>
    <row r="136" spans="1:6" ht="24.95" customHeight="1">
      <c r="A136" s="95" t="s">
        <v>13</v>
      </c>
      <c r="B136" s="91" t="str">
        <f>CONCATENATE("Net Leasable Area ",IF(D137&lt;&gt;"","(",""),D137,IF(D137&lt;&gt;"",")",""))</f>
        <v xml:space="preserve">Net Leasable Area </v>
      </c>
      <c r="C136" s="80">
        <f t="shared" si="6"/>
        <v>1</v>
      </c>
      <c r="D136" s="159"/>
      <c r="E136" s="216"/>
      <c r="F136" s="110" t="s">
        <v>486</v>
      </c>
    </row>
    <row r="137" spans="1:6" ht="24.95" customHeight="1">
      <c r="A137" s="92" t="s">
        <v>487</v>
      </c>
      <c r="B137" s="93" t="s">
        <v>488</v>
      </c>
      <c r="C137" s="84">
        <f t="shared" si="6"/>
        <v>1</v>
      </c>
      <c r="D137" s="158"/>
      <c r="E137" s="216"/>
      <c r="F137" s="111" t="s">
        <v>489</v>
      </c>
    </row>
    <row r="138" spans="1:6" ht="24.95" customHeight="1">
      <c r="A138" s="95" t="s">
        <v>490</v>
      </c>
      <c r="B138" s="91" t="s">
        <v>491</v>
      </c>
      <c r="C138" s="80">
        <f t="shared" si="6"/>
        <v>1</v>
      </c>
      <c r="D138" s="126"/>
      <c r="E138" s="216"/>
      <c r="F138" s="110" t="s">
        <v>492</v>
      </c>
    </row>
    <row r="139" spans="1:6" ht="24.95" customHeight="1">
      <c r="A139" s="92" t="s">
        <v>493</v>
      </c>
      <c r="B139" s="93" t="s">
        <v>494</v>
      </c>
      <c r="C139" s="84">
        <f t="shared" si="6"/>
        <v>1</v>
      </c>
      <c r="D139" s="126"/>
      <c r="E139" s="216"/>
      <c r="F139" s="111" t="s">
        <v>495</v>
      </c>
    </row>
    <row r="140" spans="1:6" ht="24.75" customHeight="1">
      <c r="A140" s="95" t="s">
        <v>45</v>
      </c>
      <c r="B140" s="91" t="s">
        <v>496</v>
      </c>
      <c r="C140" s="80">
        <f t="shared" si="6"/>
        <v>1</v>
      </c>
      <c r="D140" s="126"/>
      <c r="E140" s="216"/>
      <c r="F140" s="110" t="s">
        <v>497</v>
      </c>
    </row>
    <row r="141" spans="1:6" ht="24.95" customHeight="1">
      <c r="A141" s="92" t="s">
        <v>47</v>
      </c>
      <c r="B141" s="93" t="s">
        <v>498</v>
      </c>
      <c r="C141" s="84">
        <f t="shared" si="6"/>
        <v>1</v>
      </c>
      <c r="D141" s="141"/>
      <c r="E141" s="216"/>
      <c r="F141" s="111" t="s">
        <v>499</v>
      </c>
    </row>
    <row r="142" spans="1:6" ht="24.95" customHeight="1">
      <c r="A142" s="95" t="s">
        <v>500</v>
      </c>
      <c r="B142" s="91" t="s">
        <v>501</v>
      </c>
      <c r="C142" s="80">
        <f t="shared" si="6"/>
        <v>1</v>
      </c>
      <c r="D142" s="159"/>
      <c r="E142" s="216"/>
      <c r="F142" s="110" t="s">
        <v>502</v>
      </c>
    </row>
    <row r="143" spans="1:6" ht="24.95" customHeight="1">
      <c r="A143" s="92" t="s">
        <v>49</v>
      </c>
      <c r="B143" s="93" t="s">
        <v>503</v>
      </c>
      <c r="C143" s="84"/>
      <c r="D143" s="139">
        <f>IF(D5&lt;&gt;0,D142/D5,0)</f>
        <v>0</v>
      </c>
      <c r="E143" s="216"/>
      <c r="F143" s="111" t="s">
        <v>504</v>
      </c>
    </row>
    <row r="144" spans="1:6" ht="24.95" customHeight="1">
      <c r="A144" s="95" t="s">
        <v>505</v>
      </c>
      <c r="B144" s="91" t="s">
        <v>506</v>
      </c>
      <c r="C144" s="80">
        <f t="shared" si="6"/>
        <v>1</v>
      </c>
      <c r="D144" s="126"/>
      <c r="E144" s="216"/>
      <c r="F144" s="110" t="s">
        <v>507</v>
      </c>
    </row>
    <row r="145" spans="1:6" ht="24.95" customHeight="1">
      <c r="A145" s="92" t="s">
        <v>508</v>
      </c>
      <c r="B145" s="93" t="s">
        <v>509</v>
      </c>
      <c r="C145" s="84">
        <f t="shared" si="6"/>
        <v>1</v>
      </c>
      <c r="D145" s="159"/>
      <c r="E145" s="216"/>
      <c r="F145" s="111" t="s">
        <v>510</v>
      </c>
    </row>
    <row r="146" spans="1:6" ht="24.95" customHeight="1">
      <c r="A146" s="95" t="s">
        <v>51</v>
      </c>
      <c r="B146" s="91" t="s">
        <v>511</v>
      </c>
      <c r="C146" s="80">
        <f t="shared" si="6"/>
        <v>1</v>
      </c>
      <c r="D146" s="126"/>
      <c r="E146" s="216"/>
      <c r="F146" s="110" t="s">
        <v>512</v>
      </c>
    </row>
    <row r="147" spans="1:6" ht="24.95" customHeight="1">
      <c r="A147" s="92" t="s">
        <v>513</v>
      </c>
      <c r="B147" s="93" t="s">
        <v>514</v>
      </c>
      <c r="C147" s="84"/>
      <c r="D147" s="238">
        <f>SUM(D148:D157)</f>
        <v>0</v>
      </c>
      <c r="E147" s="216"/>
      <c r="F147" s="111" t="s">
        <v>515</v>
      </c>
    </row>
    <row r="148" spans="1:6" ht="24.95" customHeight="1">
      <c r="A148" s="95" t="s">
        <v>516</v>
      </c>
      <c r="B148" s="109"/>
      <c r="C148" s="80">
        <f t="shared" si="6"/>
        <v>1</v>
      </c>
      <c r="D148" s="126"/>
      <c r="E148" s="216"/>
      <c r="F148" s="110"/>
    </row>
    <row r="149" spans="1:6" ht="24.95" customHeight="1">
      <c r="A149" s="127" t="s">
        <v>517</v>
      </c>
      <c r="B149" s="109"/>
      <c r="C149" s="84">
        <f t="shared" si="6"/>
        <v>1</v>
      </c>
      <c r="D149" s="126"/>
      <c r="E149" s="216"/>
      <c r="F149" s="111"/>
    </row>
    <row r="150" spans="1:6" ht="24.95" customHeight="1">
      <c r="A150" s="95" t="s">
        <v>518</v>
      </c>
      <c r="B150" s="109"/>
      <c r="C150" s="80">
        <f t="shared" si="6"/>
        <v>1</v>
      </c>
      <c r="D150" s="126"/>
      <c r="E150" s="216"/>
      <c r="F150" s="110"/>
    </row>
    <row r="151" spans="1:6" ht="24.95" customHeight="1">
      <c r="A151" s="127" t="s">
        <v>519</v>
      </c>
      <c r="B151" s="109"/>
      <c r="C151" s="84">
        <f t="shared" si="6"/>
        <v>1</v>
      </c>
      <c r="D151" s="126"/>
      <c r="E151" s="216"/>
      <c r="F151" s="111"/>
    </row>
    <row r="152" spans="1:6" ht="24.95" customHeight="1">
      <c r="A152" s="95" t="s">
        <v>520</v>
      </c>
      <c r="B152" s="109"/>
      <c r="C152" s="80">
        <f t="shared" si="6"/>
        <v>1</v>
      </c>
      <c r="D152" s="126"/>
      <c r="E152" s="216"/>
      <c r="F152" s="110"/>
    </row>
    <row r="153" spans="1:6" ht="24.95" customHeight="1">
      <c r="A153" s="127" t="s">
        <v>521</v>
      </c>
      <c r="B153" s="109"/>
      <c r="C153" s="84">
        <f t="shared" si="6"/>
        <v>1</v>
      </c>
      <c r="D153" s="126"/>
      <c r="E153" s="216"/>
      <c r="F153" s="111"/>
    </row>
    <row r="154" spans="1:6" ht="24.95" customHeight="1">
      <c r="A154" s="95" t="s">
        <v>522</v>
      </c>
      <c r="B154" s="109"/>
      <c r="C154" s="80">
        <f t="shared" si="6"/>
        <v>1</v>
      </c>
      <c r="D154" s="126"/>
      <c r="E154" s="216"/>
      <c r="F154" s="110"/>
    </row>
    <row r="155" spans="1:6" ht="24.95" customHeight="1">
      <c r="A155" s="127" t="s">
        <v>523</v>
      </c>
      <c r="B155" s="109"/>
      <c r="C155" s="84">
        <f t="shared" si="6"/>
        <v>1</v>
      </c>
      <c r="D155" s="126"/>
      <c r="E155" s="216"/>
      <c r="F155" s="111"/>
    </row>
    <row r="156" spans="1:6" ht="24.95" customHeight="1">
      <c r="A156" s="95" t="s">
        <v>524</v>
      </c>
      <c r="B156" s="109"/>
      <c r="C156" s="80">
        <f t="shared" si="6"/>
        <v>1</v>
      </c>
      <c r="D156" s="126"/>
      <c r="E156" s="216"/>
      <c r="F156" s="110"/>
    </row>
    <row r="157" spans="1:6" ht="24.95" customHeight="1">
      <c r="A157" s="127" t="s">
        <v>525</v>
      </c>
      <c r="B157" s="109"/>
      <c r="C157" s="84">
        <f t="shared" si="6"/>
        <v>1</v>
      </c>
      <c r="D157" s="126"/>
      <c r="E157" s="216"/>
      <c r="F157" s="111"/>
    </row>
    <row r="158" spans="1:6" s="201" customFormat="1" ht="12.6" customHeight="1">
      <c r="A158" s="102"/>
      <c r="B158" s="103"/>
      <c r="C158" s="104"/>
      <c r="D158" s="105"/>
      <c r="E158" s="137"/>
      <c r="F158" s="131"/>
    </row>
    <row r="159" spans="1:6" s="201" customFormat="1" ht="24.95" customHeight="1">
      <c r="A159" s="74">
        <v>10</v>
      </c>
      <c r="B159" s="89" t="s">
        <v>526</v>
      </c>
      <c r="C159" s="75"/>
      <c r="D159" s="76" t="str">
        <f>$D$3</f>
        <v xml:space="preserve">Data  </v>
      </c>
      <c r="E159" s="77" t="str">
        <f>$E$3</f>
        <v>Comment Box</v>
      </c>
      <c r="F159" s="78" t="s">
        <v>62</v>
      </c>
    </row>
    <row r="160" spans="1:6" s="201" customFormat="1" ht="12.6" customHeight="1">
      <c r="A160" s="102"/>
      <c r="B160" s="103"/>
      <c r="C160" s="104"/>
      <c r="D160" s="105"/>
      <c r="E160" s="137"/>
      <c r="F160" s="131"/>
    </row>
    <row r="161" spans="1:6" ht="24.95" customHeight="1">
      <c r="A161" s="95" t="s">
        <v>527</v>
      </c>
      <c r="B161" s="91" t="s">
        <v>528</v>
      </c>
      <c r="C161" s="80">
        <f>IF(COUNTBLANK(D161),1,2)</f>
        <v>1</v>
      </c>
      <c r="D161" s="158"/>
      <c r="E161" s="106"/>
      <c r="F161" s="110" t="s">
        <v>529</v>
      </c>
    </row>
    <row r="162" spans="1:6" ht="24.95" customHeight="1">
      <c r="A162" s="92" t="s">
        <v>530</v>
      </c>
      <c r="B162" s="93" t="s">
        <v>531</v>
      </c>
      <c r="C162" s="84">
        <f>IF(COUNTBLANK(D162),1,2)</f>
        <v>1</v>
      </c>
      <c r="D162" s="126"/>
      <c r="E162" s="106"/>
      <c r="F162" s="111" t="s">
        <v>532</v>
      </c>
    </row>
    <row r="163" spans="1:6" s="201" customFormat="1" ht="12.6" customHeight="1">
      <c r="A163" s="102"/>
      <c r="B163" s="103"/>
      <c r="C163" s="104"/>
      <c r="D163" s="105"/>
      <c r="E163" s="137"/>
      <c r="F163" s="131"/>
    </row>
    <row r="164" spans="1:6" s="201" customFormat="1" ht="38.1" customHeight="1">
      <c r="A164" s="74">
        <v>11</v>
      </c>
      <c r="B164" s="89" t="s">
        <v>533</v>
      </c>
      <c r="C164" s="75"/>
      <c r="D164" s="76" t="str">
        <f>$D$3</f>
        <v xml:space="preserve">Data  </v>
      </c>
      <c r="E164" s="77" t="str">
        <f>$E$3</f>
        <v>Comment Box</v>
      </c>
      <c r="F164" s="101" t="s">
        <v>534</v>
      </c>
    </row>
    <row r="165" spans="1:6" s="201" customFormat="1" ht="12.6" customHeight="1">
      <c r="A165" s="102"/>
      <c r="B165" s="103"/>
      <c r="C165" s="104"/>
      <c r="D165" s="105"/>
      <c r="E165" s="137"/>
      <c r="F165" s="131"/>
    </row>
    <row r="166" spans="1:6" ht="24.95" customHeight="1">
      <c r="A166" s="95" t="s">
        <v>535</v>
      </c>
      <c r="B166" s="91" t="s">
        <v>536</v>
      </c>
      <c r="C166" s="80">
        <f t="shared" ref="C166:C188" si="7">IF(COUNTBLANK(D166),1,2)</f>
        <v>1</v>
      </c>
      <c r="D166" s="159"/>
      <c r="E166" s="216"/>
      <c r="F166" s="110" t="s">
        <v>537</v>
      </c>
    </row>
    <row r="167" spans="1:6" ht="24.95" customHeight="1">
      <c r="A167" s="92" t="s">
        <v>538</v>
      </c>
      <c r="B167" s="93" t="s">
        <v>539</v>
      </c>
      <c r="C167" s="84">
        <f t="shared" si="7"/>
        <v>1</v>
      </c>
      <c r="D167" s="159"/>
      <c r="E167" s="216"/>
      <c r="F167" s="111" t="s">
        <v>540</v>
      </c>
    </row>
    <row r="168" spans="1:6" ht="24.95" customHeight="1">
      <c r="A168" s="95" t="s">
        <v>24</v>
      </c>
      <c r="B168" s="91" t="s">
        <v>541</v>
      </c>
      <c r="C168" s="80">
        <f t="shared" si="7"/>
        <v>1</v>
      </c>
      <c r="D168" s="159"/>
      <c r="E168" s="216"/>
      <c r="F168" s="110" t="s">
        <v>542</v>
      </c>
    </row>
    <row r="169" spans="1:6" ht="24.95" customHeight="1">
      <c r="A169" s="92" t="s">
        <v>543</v>
      </c>
      <c r="B169" s="93" t="s">
        <v>544</v>
      </c>
      <c r="C169" s="84">
        <f t="shared" si="7"/>
        <v>1</v>
      </c>
      <c r="D169" s="159"/>
      <c r="E169" s="216"/>
      <c r="F169" s="111" t="s">
        <v>545</v>
      </c>
    </row>
    <row r="170" spans="1:6" ht="24.95" customHeight="1">
      <c r="A170" s="95" t="s">
        <v>546</v>
      </c>
      <c r="B170" s="91" t="s">
        <v>547</v>
      </c>
      <c r="C170" s="80">
        <f t="shared" si="7"/>
        <v>1</v>
      </c>
      <c r="D170" s="159"/>
      <c r="E170" s="216"/>
      <c r="F170" s="110" t="s">
        <v>548</v>
      </c>
    </row>
    <row r="171" spans="1:6" ht="24.95" customHeight="1">
      <c r="A171" s="92" t="s">
        <v>549</v>
      </c>
      <c r="B171" s="93" t="s">
        <v>550</v>
      </c>
      <c r="C171" s="84">
        <f t="shared" si="7"/>
        <v>1</v>
      </c>
      <c r="D171" s="159"/>
      <c r="E171" s="216"/>
      <c r="F171" s="111" t="s">
        <v>551</v>
      </c>
    </row>
    <row r="172" spans="1:6" ht="24.95" customHeight="1">
      <c r="A172" s="95" t="s">
        <v>552</v>
      </c>
      <c r="B172" s="91" t="s">
        <v>553</v>
      </c>
      <c r="C172" s="80">
        <f t="shared" si="7"/>
        <v>1</v>
      </c>
      <c r="D172" s="159"/>
      <c r="E172" s="216"/>
      <c r="F172" s="110" t="s">
        <v>554</v>
      </c>
    </row>
    <row r="173" spans="1:6" ht="24.95" customHeight="1">
      <c r="A173" s="92" t="s">
        <v>555</v>
      </c>
      <c r="B173" s="93" t="s">
        <v>556</v>
      </c>
      <c r="C173" s="84">
        <f t="shared" si="7"/>
        <v>1</v>
      </c>
      <c r="D173" s="159"/>
      <c r="E173" s="216"/>
      <c r="F173" s="111" t="s">
        <v>557</v>
      </c>
    </row>
    <row r="174" spans="1:6" ht="24.95" customHeight="1">
      <c r="A174" s="95" t="s">
        <v>558</v>
      </c>
      <c r="B174" s="91" t="s">
        <v>559</v>
      </c>
      <c r="C174" s="80">
        <f t="shared" si="7"/>
        <v>1</v>
      </c>
      <c r="D174" s="159"/>
      <c r="E174" s="216"/>
      <c r="F174" s="110" t="s">
        <v>560</v>
      </c>
    </row>
    <row r="175" spans="1:6" ht="24.95" customHeight="1">
      <c r="A175" s="92" t="s">
        <v>561</v>
      </c>
      <c r="B175" s="93" t="s">
        <v>562</v>
      </c>
      <c r="C175" s="84">
        <f t="shared" si="7"/>
        <v>1</v>
      </c>
      <c r="D175" s="159"/>
      <c r="E175" s="216"/>
      <c r="F175" s="111" t="s">
        <v>563</v>
      </c>
    </row>
    <row r="176" spans="1:6" ht="24.95" customHeight="1">
      <c r="A176" s="95" t="s">
        <v>564</v>
      </c>
      <c r="B176" s="91" t="s">
        <v>565</v>
      </c>
      <c r="C176" s="80">
        <f t="shared" si="7"/>
        <v>1</v>
      </c>
      <c r="D176" s="159"/>
      <c r="E176" s="216"/>
      <c r="F176" s="110" t="s">
        <v>566</v>
      </c>
    </row>
    <row r="177" spans="1:6" ht="24.95" customHeight="1">
      <c r="A177" s="92" t="s">
        <v>23</v>
      </c>
      <c r="B177" s="93" t="s">
        <v>567</v>
      </c>
      <c r="C177" s="84"/>
      <c r="D177" s="161">
        <f>SUM(D166:D176)</f>
        <v>0</v>
      </c>
      <c r="E177" s="216"/>
      <c r="F177" s="111" t="s">
        <v>568</v>
      </c>
    </row>
    <row r="178" spans="1:6" ht="24.95" customHeight="1">
      <c r="A178" s="95" t="s">
        <v>569</v>
      </c>
      <c r="B178" s="91" t="s">
        <v>570</v>
      </c>
      <c r="C178" s="80">
        <f t="shared" si="7"/>
        <v>1</v>
      </c>
      <c r="D178" s="159"/>
      <c r="E178" s="216"/>
      <c r="F178" s="110" t="s">
        <v>571</v>
      </c>
    </row>
    <row r="179" spans="1:6" ht="24.95" customHeight="1">
      <c r="A179" s="92" t="s">
        <v>572</v>
      </c>
      <c r="B179" s="93" t="s">
        <v>573</v>
      </c>
      <c r="C179" s="84">
        <f t="shared" si="7"/>
        <v>1</v>
      </c>
      <c r="D179" s="159"/>
      <c r="E179" s="216"/>
      <c r="F179" s="111" t="s">
        <v>574</v>
      </c>
    </row>
    <row r="180" spans="1:6" ht="24.95" customHeight="1">
      <c r="A180" s="95" t="s">
        <v>575</v>
      </c>
      <c r="B180" s="91" t="s">
        <v>576</v>
      </c>
      <c r="C180" s="80">
        <f t="shared" si="7"/>
        <v>1</v>
      </c>
      <c r="D180" s="159"/>
      <c r="E180" s="216"/>
      <c r="F180" s="110" t="s">
        <v>577</v>
      </c>
    </row>
    <row r="181" spans="1:6" ht="24.95" customHeight="1">
      <c r="A181" s="92" t="s">
        <v>578</v>
      </c>
      <c r="B181" s="93" t="s">
        <v>579</v>
      </c>
      <c r="C181" s="84">
        <f t="shared" si="7"/>
        <v>1</v>
      </c>
      <c r="D181" s="159"/>
      <c r="E181" s="216"/>
      <c r="F181" s="111" t="s">
        <v>580</v>
      </c>
    </row>
    <row r="182" spans="1:6" s="408" customFormat="1" ht="28.5" customHeight="1">
      <c r="A182" s="404" t="s">
        <v>581</v>
      </c>
      <c r="B182" s="91" t="s">
        <v>582</v>
      </c>
      <c r="C182" s="405">
        <f t="shared" si="7"/>
        <v>1</v>
      </c>
      <c r="D182" s="406"/>
      <c r="E182" s="407"/>
      <c r="F182" s="110" t="s">
        <v>583</v>
      </c>
    </row>
    <row r="183" spans="1:6" s="408" customFormat="1" ht="24.95" customHeight="1">
      <c r="A183" s="409" t="s">
        <v>584</v>
      </c>
      <c r="B183" s="93" t="s">
        <v>585</v>
      </c>
      <c r="C183" s="410">
        <f t="shared" si="7"/>
        <v>1</v>
      </c>
      <c r="D183" s="406"/>
      <c r="E183" s="407"/>
      <c r="F183" s="111" t="s">
        <v>586</v>
      </c>
    </row>
    <row r="184" spans="1:6" s="408" customFormat="1" ht="24.95" customHeight="1">
      <c r="A184" s="404" t="s">
        <v>25</v>
      </c>
      <c r="B184" s="91" t="s">
        <v>587</v>
      </c>
      <c r="C184" s="405">
        <f t="shared" si="7"/>
        <v>1</v>
      </c>
      <c r="D184" s="406"/>
      <c r="E184" s="407"/>
      <c r="F184" s="110" t="s">
        <v>588</v>
      </c>
    </row>
    <row r="185" spans="1:6" ht="24.95" customHeight="1">
      <c r="A185" s="92" t="s">
        <v>26</v>
      </c>
      <c r="B185" s="93" t="s">
        <v>589</v>
      </c>
      <c r="C185" s="84">
        <f t="shared" si="7"/>
        <v>1</v>
      </c>
      <c r="D185" s="126"/>
      <c r="E185" s="216"/>
      <c r="F185" s="111" t="s">
        <v>590</v>
      </c>
    </row>
    <row r="186" spans="1:6" ht="24.95" customHeight="1">
      <c r="A186" s="95" t="s">
        <v>591</v>
      </c>
      <c r="B186" s="91" t="s">
        <v>592</v>
      </c>
      <c r="C186" s="80">
        <f t="shared" si="7"/>
        <v>1</v>
      </c>
      <c r="D186" s="159"/>
      <c r="E186" s="216"/>
      <c r="F186" s="110" t="s">
        <v>593</v>
      </c>
    </row>
    <row r="187" spans="1:6" ht="24.95" customHeight="1">
      <c r="A187" s="92" t="s">
        <v>594</v>
      </c>
      <c r="B187" s="93" t="s">
        <v>595</v>
      </c>
      <c r="C187" s="84">
        <f t="shared" si="7"/>
        <v>1</v>
      </c>
      <c r="D187" s="159"/>
      <c r="E187" s="216"/>
      <c r="F187" s="111" t="s">
        <v>596</v>
      </c>
    </row>
    <row r="188" spans="1:6" ht="24.95" customHeight="1">
      <c r="A188" s="95" t="s">
        <v>27</v>
      </c>
      <c r="B188" s="91" t="s">
        <v>597</v>
      </c>
      <c r="C188" s="80">
        <f t="shared" si="7"/>
        <v>1</v>
      </c>
      <c r="D188" s="126"/>
      <c r="E188" s="216"/>
      <c r="F188" s="110" t="s">
        <v>598</v>
      </c>
    </row>
    <row r="189" spans="1:6" s="201" customFormat="1" ht="12.6" customHeight="1">
      <c r="A189" s="102"/>
      <c r="B189" s="103"/>
      <c r="C189" s="104"/>
      <c r="D189" s="105"/>
      <c r="E189" s="137"/>
      <c r="F189" s="131"/>
    </row>
    <row r="190" spans="1:6" s="201" customFormat="1" ht="24.95" customHeight="1">
      <c r="A190" s="74">
        <v>12</v>
      </c>
      <c r="B190" s="89" t="s">
        <v>599</v>
      </c>
      <c r="C190" s="75"/>
      <c r="D190" s="76" t="str">
        <f>$D$3</f>
        <v xml:space="preserve">Data  </v>
      </c>
      <c r="E190" s="77" t="str">
        <f>$E$3</f>
        <v>Comment Box</v>
      </c>
      <c r="F190" s="78" t="s">
        <v>62</v>
      </c>
    </row>
    <row r="191" spans="1:6" s="201" customFormat="1" ht="12.6" customHeight="1">
      <c r="A191" s="102"/>
      <c r="B191" s="103"/>
      <c r="C191" s="104"/>
      <c r="D191" s="105"/>
      <c r="E191" s="137"/>
      <c r="F191" s="131"/>
    </row>
    <row r="192" spans="1:6" ht="24.95" customHeight="1">
      <c r="A192" s="95" t="s">
        <v>29</v>
      </c>
      <c r="B192" s="91" t="s">
        <v>600</v>
      </c>
      <c r="C192" s="80">
        <f t="shared" ref="C192:C197" si="8">IF(COUNTBLANK(D192),1,2)</f>
        <v>1</v>
      </c>
      <c r="D192" s="159"/>
      <c r="E192" s="106"/>
      <c r="F192" s="111" t="s">
        <v>601</v>
      </c>
    </row>
    <row r="193" spans="1:6" ht="24.95" customHeight="1">
      <c r="A193" s="92" t="s">
        <v>602</v>
      </c>
      <c r="B193" s="93" t="s">
        <v>603</v>
      </c>
      <c r="C193" s="84">
        <f t="shared" si="8"/>
        <v>1</v>
      </c>
      <c r="D193" s="159"/>
      <c r="E193" s="106"/>
      <c r="F193" s="110" t="s">
        <v>604</v>
      </c>
    </row>
    <row r="194" spans="1:6" ht="24.95" customHeight="1">
      <c r="A194" s="95" t="s">
        <v>30</v>
      </c>
      <c r="B194" s="91" t="s">
        <v>605</v>
      </c>
      <c r="C194" s="80">
        <f t="shared" si="8"/>
        <v>1</v>
      </c>
      <c r="D194" s="159"/>
      <c r="E194" s="106"/>
      <c r="F194" s="111" t="s">
        <v>606</v>
      </c>
    </row>
    <row r="195" spans="1:6" ht="24.95" customHeight="1">
      <c r="A195" s="92" t="s">
        <v>607</v>
      </c>
      <c r="B195" s="93" t="s">
        <v>608</v>
      </c>
      <c r="C195" s="84">
        <f t="shared" si="8"/>
        <v>1</v>
      </c>
      <c r="D195" s="159"/>
      <c r="E195" s="106"/>
      <c r="F195" s="110" t="s">
        <v>609</v>
      </c>
    </row>
    <row r="196" spans="1:6" ht="24.95" customHeight="1">
      <c r="A196" s="95" t="s">
        <v>610</v>
      </c>
      <c r="B196" s="91" t="s">
        <v>611</v>
      </c>
      <c r="C196" s="80">
        <f t="shared" si="8"/>
        <v>1</v>
      </c>
      <c r="D196" s="126"/>
      <c r="E196" s="106"/>
      <c r="F196" s="111" t="s">
        <v>612</v>
      </c>
    </row>
    <row r="197" spans="1:6" ht="24.95" customHeight="1">
      <c r="A197" s="92" t="s">
        <v>613</v>
      </c>
      <c r="B197" s="93" t="s">
        <v>614</v>
      </c>
      <c r="C197" s="84">
        <f t="shared" si="8"/>
        <v>1</v>
      </c>
      <c r="D197" s="159"/>
      <c r="E197" s="106"/>
      <c r="F197" s="110" t="s">
        <v>615</v>
      </c>
    </row>
    <row r="198" spans="1:6" s="201" customFormat="1" ht="12.6" customHeight="1">
      <c r="A198" s="102"/>
      <c r="B198" s="103"/>
      <c r="C198" s="104"/>
      <c r="D198" s="105"/>
      <c r="E198" s="137"/>
      <c r="F198" s="131"/>
    </row>
    <row r="199" spans="1:6" s="201" customFormat="1" ht="36.950000000000003" customHeight="1">
      <c r="A199" s="74">
        <v>13</v>
      </c>
      <c r="B199" s="89" t="s">
        <v>616</v>
      </c>
      <c r="C199" s="75"/>
      <c r="D199" s="76" t="str">
        <f>$D$3</f>
        <v xml:space="preserve">Data  </v>
      </c>
      <c r="E199" s="77" t="str">
        <f>$E$3</f>
        <v>Comment Box</v>
      </c>
      <c r="F199" s="78" t="s">
        <v>62</v>
      </c>
    </row>
    <row r="200" spans="1:6" s="201" customFormat="1" ht="12.6" customHeight="1">
      <c r="A200" s="102"/>
      <c r="B200" s="103"/>
      <c r="C200" s="104"/>
      <c r="D200" s="105"/>
      <c r="E200" s="137"/>
      <c r="F200" s="131"/>
    </row>
    <row r="201" spans="1:6" ht="24.95" customHeight="1">
      <c r="A201" s="92" t="s">
        <v>617</v>
      </c>
      <c r="B201" s="93" t="s">
        <v>618</v>
      </c>
      <c r="C201" s="84">
        <f t="shared" ref="C201:C216" si="9">IF(COUNTBLANK(D201),1,2)</f>
        <v>1</v>
      </c>
      <c r="D201" s="159"/>
      <c r="E201" s="106"/>
      <c r="F201" s="111" t="s">
        <v>619</v>
      </c>
    </row>
    <row r="202" spans="1:6" ht="24.95" customHeight="1">
      <c r="A202" s="95" t="s">
        <v>620</v>
      </c>
      <c r="B202" s="91" t="s">
        <v>621</v>
      </c>
      <c r="C202" s="80">
        <f t="shared" si="9"/>
        <v>1</v>
      </c>
      <c r="D202" s="159"/>
      <c r="E202" s="106"/>
      <c r="F202" s="110" t="s">
        <v>622</v>
      </c>
    </row>
    <row r="203" spans="1:6" ht="24.95" customHeight="1">
      <c r="A203" s="92" t="s">
        <v>623</v>
      </c>
      <c r="B203" s="93" t="s">
        <v>624</v>
      </c>
      <c r="C203" s="84">
        <f t="shared" si="9"/>
        <v>1</v>
      </c>
      <c r="D203" s="159"/>
      <c r="E203" s="106"/>
      <c r="F203" s="111" t="s">
        <v>625</v>
      </c>
    </row>
    <row r="204" spans="1:6" ht="24.95" customHeight="1">
      <c r="A204" s="95" t="s">
        <v>626</v>
      </c>
      <c r="B204" s="91" t="s">
        <v>627</v>
      </c>
      <c r="C204" s="80">
        <f t="shared" si="9"/>
        <v>1</v>
      </c>
      <c r="D204" s="159"/>
      <c r="E204" s="106"/>
      <c r="F204" s="110" t="s">
        <v>628</v>
      </c>
    </row>
    <row r="205" spans="1:6" ht="24.95" customHeight="1">
      <c r="A205" s="92" t="s">
        <v>629</v>
      </c>
      <c r="B205" s="93" t="s">
        <v>630</v>
      </c>
      <c r="C205" s="84">
        <f t="shared" si="9"/>
        <v>1</v>
      </c>
      <c r="D205" s="159"/>
      <c r="E205" s="106"/>
      <c r="F205" s="111" t="s">
        <v>631</v>
      </c>
    </row>
    <row r="206" spans="1:6" ht="24.95" customHeight="1">
      <c r="A206" s="95" t="s">
        <v>31</v>
      </c>
      <c r="B206" s="91" t="s">
        <v>632</v>
      </c>
      <c r="C206" s="80"/>
      <c r="D206" s="160">
        <f>SUM(D201:D205)</f>
        <v>0</v>
      </c>
      <c r="E206" s="106"/>
      <c r="F206" s="110" t="s">
        <v>633</v>
      </c>
    </row>
    <row r="207" spans="1:6" ht="24.95" customHeight="1">
      <c r="A207" s="92" t="s">
        <v>634</v>
      </c>
      <c r="B207" s="93" t="s">
        <v>635</v>
      </c>
      <c r="C207" s="84">
        <f t="shared" si="9"/>
        <v>1</v>
      </c>
      <c r="D207" s="159"/>
      <c r="E207" s="106"/>
      <c r="F207" s="111" t="s">
        <v>636</v>
      </c>
    </row>
    <row r="208" spans="1:6" ht="24.95" customHeight="1">
      <c r="A208" s="95" t="s">
        <v>637</v>
      </c>
      <c r="B208" s="91" t="s">
        <v>638</v>
      </c>
      <c r="C208" s="80">
        <f t="shared" si="9"/>
        <v>1</v>
      </c>
      <c r="D208" s="159"/>
      <c r="E208" s="106"/>
      <c r="F208" s="110" t="s">
        <v>639</v>
      </c>
    </row>
    <row r="209" spans="1:6" ht="24.95" customHeight="1">
      <c r="A209" s="92" t="s">
        <v>640</v>
      </c>
      <c r="B209" s="93" t="s">
        <v>641</v>
      </c>
      <c r="C209" s="84">
        <f t="shared" si="9"/>
        <v>1</v>
      </c>
      <c r="D209" s="159"/>
      <c r="E209" s="106"/>
      <c r="F209" s="111" t="s">
        <v>642</v>
      </c>
    </row>
    <row r="210" spans="1:6" ht="24.95" customHeight="1">
      <c r="A210" s="95" t="s">
        <v>643</v>
      </c>
      <c r="B210" s="91" t="s">
        <v>644</v>
      </c>
      <c r="C210" s="80">
        <f t="shared" si="9"/>
        <v>1</v>
      </c>
      <c r="D210" s="159"/>
      <c r="E210" s="106"/>
      <c r="F210" s="110" t="s">
        <v>645</v>
      </c>
    </row>
    <row r="211" spans="1:6" ht="24.95" customHeight="1">
      <c r="A211" s="92" t="s">
        <v>646</v>
      </c>
      <c r="B211" s="93" t="s">
        <v>647</v>
      </c>
      <c r="C211" s="84">
        <f t="shared" si="9"/>
        <v>1</v>
      </c>
      <c r="D211" s="159"/>
      <c r="E211" s="106"/>
      <c r="F211" s="111" t="s">
        <v>648</v>
      </c>
    </row>
    <row r="212" spans="1:6" ht="24.95" customHeight="1">
      <c r="A212" s="95" t="s">
        <v>649</v>
      </c>
      <c r="B212" s="91" t="s">
        <v>650</v>
      </c>
      <c r="C212" s="80">
        <f t="shared" si="9"/>
        <v>1</v>
      </c>
      <c r="D212" s="159"/>
      <c r="E212" s="106"/>
      <c r="F212" s="110" t="s">
        <v>651</v>
      </c>
    </row>
    <row r="213" spans="1:6" ht="24.95" customHeight="1">
      <c r="A213" s="92" t="s">
        <v>652</v>
      </c>
      <c r="B213" s="93" t="s">
        <v>653</v>
      </c>
      <c r="C213" s="84">
        <f t="shared" si="9"/>
        <v>1</v>
      </c>
      <c r="D213" s="159"/>
      <c r="E213" s="106"/>
      <c r="F213" s="111" t="s">
        <v>654</v>
      </c>
    </row>
    <row r="214" spans="1:6" ht="24.95" customHeight="1">
      <c r="A214" s="95" t="s">
        <v>32</v>
      </c>
      <c r="B214" s="91" t="s">
        <v>655</v>
      </c>
      <c r="C214" s="80"/>
      <c r="D214" s="161">
        <f>SUM(D209:D213)</f>
        <v>0</v>
      </c>
      <c r="E214" s="106"/>
      <c r="F214" s="110" t="s">
        <v>656</v>
      </c>
    </row>
    <row r="215" spans="1:6" ht="24.95" customHeight="1">
      <c r="A215" s="92" t="s">
        <v>657</v>
      </c>
      <c r="B215" s="93" t="s">
        <v>658</v>
      </c>
      <c r="C215" s="84">
        <f t="shared" si="9"/>
        <v>1</v>
      </c>
      <c r="D215" s="159"/>
      <c r="E215" s="106"/>
      <c r="F215" s="111" t="s">
        <v>659</v>
      </c>
    </row>
    <row r="216" spans="1:6" ht="24.95" customHeight="1">
      <c r="A216" s="95" t="s">
        <v>660</v>
      </c>
      <c r="B216" s="91" t="s">
        <v>661</v>
      </c>
      <c r="C216" s="80">
        <f t="shared" si="9"/>
        <v>1</v>
      </c>
      <c r="D216" s="159"/>
      <c r="E216" s="106"/>
      <c r="F216" s="110" t="s">
        <v>662</v>
      </c>
    </row>
    <row r="217" spans="1:6" s="201" customFormat="1" ht="12.6" customHeight="1">
      <c r="A217" s="102"/>
      <c r="B217" s="103"/>
      <c r="C217" s="104"/>
      <c r="D217" s="105"/>
      <c r="E217" s="137"/>
      <c r="F217" s="131"/>
    </row>
    <row r="218" spans="1:6" s="228" customFormat="1" ht="24.95" customHeight="1">
      <c r="A218" s="74">
        <v>14</v>
      </c>
      <c r="B218" s="89" t="s">
        <v>663</v>
      </c>
      <c r="C218" s="75"/>
      <c r="D218" s="76" t="str">
        <f>$D$3</f>
        <v xml:space="preserve">Data  </v>
      </c>
      <c r="E218" s="77" t="str">
        <f>$E$3</f>
        <v>Comment Box</v>
      </c>
      <c r="F218" s="78" t="s">
        <v>62</v>
      </c>
    </row>
    <row r="219" spans="1:6" s="201" customFormat="1" ht="12.6" customHeight="1">
      <c r="A219" s="102"/>
      <c r="B219" s="103"/>
      <c r="C219" s="104"/>
      <c r="D219" s="105"/>
      <c r="E219" s="137"/>
      <c r="F219" s="131"/>
    </row>
    <row r="220" spans="1:6" ht="24.95" customHeight="1">
      <c r="A220" s="92" t="s">
        <v>664</v>
      </c>
      <c r="B220" s="93" t="s">
        <v>665</v>
      </c>
      <c r="C220" s="84">
        <f t="shared" ref="C220:C229" si="10">IF(COUNTBLANK(D220),1,2)</f>
        <v>1</v>
      </c>
      <c r="D220" s="159"/>
      <c r="E220" s="106"/>
      <c r="F220" s="111" t="s">
        <v>666</v>
      </c>
    </row>
    <row r="221" spans="1:6" ht="24.95" customHeight="1">
      <c r="A221" s="95" t="s">
        <v>667</v>
      </c>
      <c r="B221" s="91" t="s">
        <v>668</v>
      </c>
      <c r="C221" s="80">
        <f t="shared" si="10"/>
        <v>1</v>
      </c>
      <c r="D221" s="159"/>
      <c r="E221" s="106"/>
      <c r="F221" s="110" t="s">
        <v>669</v>
      </c>
    </row>
    <row r="222" spans="1:6" ht="24.95" customHeight="1">
      <c r="A222" s="92" t="s">
        <v>670</v>
      </c>
      <c r="B222" s="93" t="s">
        <v>671</v>
      </c>
      <c r="C222" s="84"/>
      <c r="D222" s="160">
        <f>SUM(D220:D221)</f>
        <v>0</v>
      </c>
      <c r="E222" s="106"/>
      <c r="F222" s="111" t="s">
        <v>672</v>
      </c>
    </row>
    <row r="223" spans="1:6" ht="24.95" customHeight="1">
      <c r="A223" s="95" t="s">
        <v>673</v>
      </c>
      <c r="B223" s="91" t="s">
        <v>674</v>
      </c>
      <c r="C223" s="80">
        <f t="shared" si="10"/>
        <v>1</v>
      </c>
      <c r="D223" s="159"/>
      <c r="E223" s="106"/>
      <c r="F223" s="110" t="s">
        <v>675</v>
      </c>
    </row>
    <row r="224" spans="1:6" ht="24.95" customHeight="1">
      <c r="A224" s="92" t="s">
        <v>676</v>
      </c>
      <c r="B224" s="93" t="s">
        <v>677</v>
      </c>
      <c r="C224" s="84">
        <f t="shared" si="10"/>
        <v>1</v>
      </c>
      <c r="D224" s="159"/>
      <c r="E224" s="106"/>
      <c r="F224" s="111" t="s">
        <v>678</v>
      </c>
    </row>
    <row r="225" spans="1:6" ht="24.95" customHeight="1">
      <c r="A225" s="95" t="s">
        <v>679</v>
      </c>
      <c r="B225" s="91" t="s">
        <v>680</v>
      </c>
      <c r="C225" s="80">
        <f t="shared" si="10"/>
        <v>1</v>
      </c>
      <c r="D225" s="159"/>
      <c r="E225" s="106"/>
      <c r="F225" s="110" t="s">
        <v>681</v>
      </c>
    </row>
    <row r="226" spans="1:6" ht="24.95" customHeight="1">
      <c r="A226" s="92" t="s">
        <v>682</v>
      </c>
      <c r="B226" s="93" t="s">
        <v>683</v>
      </c>
      <c r="C226" s="84">
        <f t="shared" si="10"/>
        <v>1</v>
      </c>
      <c r="D226" s="159"/>
      <c r="E226" s="106"/>
      <c r="F226" s="111" t="s">
        <v>684</v>
      </c>
    </row>
    <row r="227" spans="1:6" ht="24.95" customHeight="1">
      <c r="A227" s="95" t="s">
        <v>685</v>
      </c>
      <c r="B227" s="91" t="s">
        <v>686</v>
      </c>
      <c r="C227" s="80"/>
      <c r="D227" s="160">
        <f>SUM(D225:D226)</f>
        <v>0</v>
      </c>
      <c r="E227" s="106"/>
      <c r="F227" s="110" t="s">
        <v>687</v>
      </c>
    </row>
    <row r="228" spans="1:6" ht="24.95" customHeight="1">
      <c r="A228" s="92" t="s">
        <v>688</v>
      </c>
      <c r="B228" s="93" t="s">
        <v>689</v>
      </c>
      <c r="C228" s="84">
        <f t="shared" si="10"/>
        <v>1</v>
      </c>
      <c r="D228" s="159"/>
      <c r="E228" s="106"/>
      <c r="F228" s="111" t="s">
        <v>690</v>
      </c>
    </row>
    <row r="229" spans="1:6" ht="24.95" customHeight="1">
      <c r="A229" s="95" t="s">
        <v>691</v>
      </c>
      <c r="B229" s="91" t="s">
        <v>692</v>
      </c>
      <c r="C229" s="80">
        <f t="shared" si="10"/>
        <v>1</v>
      </c>
      <c r="D229" s="159"/>
      <c r="E229" s="106"/>
      <c r="F229" s="110" t="s">
        <v>693</v>
      </c>
    </row>
    <row r="230" spans="1:6" s="201" customFormat="1" ht="12.6" customHeight="1">
      <c r="A230" s="102"/>
      <c r="B230" s="103"/>
      <c r="C230" s="104"/>
      <c r="D230" s="105"/>
      <c r="E230" s="137"/>
      <c r="F230" s="131"/>
    </row>
    <row r="231" spans="1:6" s="228" customFormat="1" ht="38.1" customHeight="1">
      <c r="A231" s="74">
        <v>15</v>
      </c>
      <c r="B231" s="89" t="s">
        <v>694</v>
      </c>
      <c r="C231" s="75"/>
      <c r="D231" s="76" t="str">
        <f>$D$3</f>
        <v xml:space="preserve">Data  </v>
      </c>
      <c r="E231" s="77" t="str">
        <f>$E$3</f>
        <v>Comment Box</v>
      </c>
      <c r="F231" s="78" t="s">
        <v>62</v>
      </c>
    </row>
    <row r="232" spans="1:6" s="201" customFormat="1" ht="12.6" customHeight="1">
      <c r="A232" s="102"/>
      <c r="B232" s="103"/>
      <c r="C232" s="104"/>
      <c r="D232" s="105"/>
      <c r="E232" s="137"/>
      <c r="F232" s="131"/>
    </row>
    <row r="233" spans="1:6" ht="24.95" customHeight="1">
      <c r="A233" s="95" t="s">
        <v>695</v>
      </c>
      <c r="B233" s="91" t="s">
        <v>696</v>
      </c>
      <c r="C233" s="80">
        <f t="shared" ref="C233:C315" si="11">IF(COUNTBLANK(D233),1,2)</f>
        <v>1</v>
      </c>
      <c r="D233" s="159"/>
      <c r="E233" s="106"/>
      <c r="F233" s="110" t="s">
        <v>697</v>
      </c>
    </row>
    <row r="234" spans="1:6" ht="24.95" customHeight="1">
      <c r="A234" s="92" t="s">
        <v>698</v>
      </c>
      <c r="B234" s="93" t="s">
        <v>699</v>
      </c>
      <c r="C234" s="84">
        <f t="shared" si="11"/>
        <v>1</v>
      </c>
      <c r="D234" s="165"/>
      <c r="E234" s="106"/>
      <c r="F234" s="111" t="s">
        <v>700</v>
      </c>
    </row>
    <row r="235" spans="1:6" ht="24.95" customHeight="1">
      <c r="A235" s="95" t="s">
        <v>701</v>
      </c>
      <c r="B235" s="91" t="s">
        <v>702</v>
      </c>
      <c r="C235" s="80">
        <f t="shared" si="11"/>
        <v>1</v>
      </c>
      <c r="D235" s="159"/>
      <c r="E235" s="106"/>
      <c r="F235" s="110"/>
    </row>
    <row r="236" spans="1:6" ht="24.95" customHeight="1">
      <c r="A236" s="92" t="s">
        <v>703</v>
      </c>
      <c r="B236" s="93" t="s">
        <v>704</v>
      </c>
      <c r="C236" s="84">
        <f t="shared" si="11"/>
        <v>1</v>
      </c>
      <c r="D236" s="165"/>
      <c r="E236" s="106"/>
      <c r="F236" s="111"/>
    </row>
    <row r="237" spans="1:6" ht="24.95" customHeight="1">
      <c r="A237" s="95" t="s">
        <v>705</v>
      </c>
      <c r="B237" s="91" t="s">
        <v>706</v>
      </c>
      <c r="C237" s="80">
        <f t="shared" si="11"/>
        <v>1</v>
      </c>
      <c r="D237" s="159"/>
      <c r="E237" s="106"/>
      <c r="F237" s="110"/>
    </row>
    <row r="238" spans="1:6" ht="24.95" customHeight="1">
      <c r="A238" s="92" t="s">
        <v>707</v>
      </c>
      <c r="B238" s="93" t="s">
        <v>708</v>
      </c>
      <c r="C238" s="84">
        <f t="shared" si="11"/>
        <v>1</v>
      </c>
      <c r="D238" s="165"/>
      <c r="E238" s="106"/>
      <c r="F238" s="111"/>
    </row>
    <row r="239" spans="1:6" ht="24.95" customHeight="1">
      <c r="A239" s="95" t="s">
        <v>709</v>
      </c>
      <c r="B239" s="91" t="s">
        <v>710</v>
      </c>
      <c r="C239" s="80">
        <f t="shared" si="11"/>
        <v>1</v>
      </c>
      <c r="D239" s="159"/>
      <c r="E239" s="106"/>
      <c r="F239" s="110"/>
    </row>
    <row r="240" spans="1:6" ht="24.95" customHeight="1">
      <c r="A240" s="92" t="s">
        <v>711</v>
      </c>
      <c r="B240" s="93" t="s">
        <v>712</v>
      </c>
      <c r="C240" s="84">
        <f t="shared" si="11"/>
        <v>1</v>
      </c>
      <c r="D240" s="165"/>
      <c r="E240" s="106"/>
      <c r="F240" s="111"/>
    </row>
    <row r="241" spans="1:6" ht="24.95" customHeight="1">
      <c r="A241" s="95" t="s">
        <v>713</v>
      </c>
      <c r="B241" s="91" t="s">
        <v>714</v>
      </c>
      <c r="C241" s="80">
        <f t="shared" si="11"/>
        <v>1</v>
      </c>
      <c r="D241" s="159"/>
      <c r="E241" s="106"/>
      <c r="F241" s="110"/>
    </row>
    <row r="242" spans="1:6" ht="24.95" customHeight="1">
      <c r="A242" s="92" t="s">
        <v>715</v>
      </c>
      <c r="B242" s="93" t="s">
        <v>716</v>
      </c>
      <c r="C242" s="84">
        <f t="shared" si="11"/>
        <v>1</v>
      </c>
      <c r="D242" s="165"/>
      <c r="E242" s="106"/>
      <c r="F242" s="111"/>
    </row>
    <row r="243" spans="1:6" ht="24.95" customHeight="1">
      <c r="A243" s="95" t="s">
        <v>717</v>
      </c>
      <c r="B243" s="91" t="s">
        <v>718</v>
      </c>
      <c r="C243" s="80">
        <f t="shared" si="11"/>
        <v>1</v>
      </c>
      <c r="D243" s="159"/>
      <c r="E243" s="106"/>
      <c r="F243" s="110"/>
    </row>
    <row r="244" spans="1:6" ht="24.95" customHeight="1">
      <c r="A244" s="92" t="s">
        <v>719</v>
      </c>
      <c r="B244" s="93" t="s">
        <v>720</v>
      </c>
      <c r="C244" s="84">
        <f t="shared" si="11"/>
        <v>1</v>
      </c>
      <c r="D244" s="165"/>
      <c r="E244" s="106"/>
      <c r="F244" s="111"/>
    </row>
    <row r="245" spans="1:6" ht="24.95" customHeight="1">
      <c r="A245" s="95" t="s">
        <v>721</v>
      </c>
      <c r="B245" s="91" t="s">
        <v>722</v>
      </c>
      <c r="C245" s="80">
        <f t="shared" si="11"/>
        <v>1</v>
      </c>
      <c r="D245" s="159"/>
      <c r="E245" s="106"/>
      <c r="F245" s="110"/>
    </row>
    <row r="246" spans="1:6" ht="24.95" customHeight="1">
      <c r="A246" s="92" t="s">
        <v>723</v>
      </c>
      <c r="B246" s="93" t="s">
        <v>724</v>
      </c>
      <c r="C246" s="84">
        <f t="shared" si="11"/>
        <v>1</v>
      </c>
      <c r="D246" s="165"/>
      <c r="E246" s="106"/>
      <c r="F246" s="111"/>
    </row>
    <row r="247" spans="1:6" ht="24.95" customHeight="1">
      <c r="A247" s="95" t="s">
        <v>725</v>
      </c>
      <c r="B247" s="91" t="s">
        <v>726</v>
      </c>
      <c r="C247" s="80">
        <f t="shared" si="11"/>
        <v>1</v>
      </c>
      <c r="D247" s="159"/>
      <c r="E247" s="106"/>
      <c r="F247" s="110"/>
    </row>
    <row r="248" spans="1:6" ht="24.95" customHeight="1">
      <c r="A248" s="92" t="s">
        <v>727</v>
      </c>
      <c r="B248" s="93" t="s">
        <v>728</v>
      </c>
      <c r="C248" s="84">
        <f t="shared" si="11"/>
        <v>1</v>
      </c>
      <c r="D248" s="165"/>
      <c r="E248" s="106"/>
      <c r="F248" s="111"/>
    </row>
    <row r="249" spans="1:6" ht="24.95" customHeight="1">
      <c r="A249" s="95" t="s">
        <v>729</v>
      </c>
      <c r="B249" s="91" t="s">
        <v>730</v>
      </c>
      <c r="C249" s="80">
        <f t="shared" si="11"/>
        <v>1</v>
      </c>
      <c r="D249" s="159"/>
      <c r="E249" s="106"/>
      <c r="F249" s="110"/>
    </row>
    <row r="250" spans="1:6" ht="24.95" customHeight="1">
      <c r="A250" s="92" t="s">
        <v>731</v>
      </c>
      <c r="B250" s="93" t="s">
        <v>732</v>
      </c>
      <c r="C250" s="84">
        <f t="shared" si="11"/>
        <v>1</v>
      </c>
      <c r="D250" s="165"/>
      <c r="E250" s="106"/>
      <c r="F250" s="111"/>
    </row>
    <row r="251" spans="1:6" ht="24.95" customHeight="1">
      <c r="A251" s="95" t="s">
        <v>733</v>
      </c>
      <c r="B251" s="91" t="s">
        <v>734</v>
      </c>
      <c r="C251" s="80">
        <f t="shared" si="11"/>
        <v>1</v>
      </c>
      <c r="D251" s="159"/>
      <c r="E251" s="106"/>
      <c r="F251" s="110"/>
    </row>
    <row r="252" spans="1:6" ht="24.95" customHeight="1">
      <c r="A252" s="92" t="s">
        <v>735</v>
      </c>
      <c r="B252" s="93" t="s">
        <v>736</v>
      </c>
      <c r="C252" s="84">
        <f t="shared" si="11"/>
        <v>1</v>
      </c>
      <c r="D252" s="165"/>
      <c r="E252" s="106"/>
      <c r="F252" s="111"/>
    </row>
    <row r="253" spans="1:6" ht="24.95" customHeight="1">
      <c r="A253" s="95" t="s">
        <v>737</v>
      </c>
      <c r="B253" s="91" t="s">
        <v>738</v>
      </c>
      <c r="C253" s="80">
        <f t="shared" si="11"/>
        <v>1</v>
      </c>
      <c r="D253" s="159"/>
      <c r="E253" s="106"/>
      <c r="F253" s="110" t="s">
        <v>739</v>
      </c>
    </row>
    <row r="254" spans="1:6" ht="24.95" customHeight="1">
      <c r="A254" s="92" t="s">
        <v>740</v>
      </c>
      <c r="B254" s="93" t="s">
        <v>741</v>
      </c>
      <c r="C254" s="84">
        <f t="shared" si="11"/>
        <v>1</v>
      </c>
      <c r="D254" s="165"/>
      <c r="E254" s="106"/>
      <c r="F254" s="111" t="s">
        <v>700</v>
      </c>
    </row>
    <row r="255" spans="1:6" ht="24.95" customHeight="1">
      <c r="A255" s="95" t="s">
        <v>742</v>
      </c>
      <c r="B255" s="91" t="s">
        <v>743</v>
      </c>
      <c r="C255" s="80">
        <f t="shared" si="11"/>
        <v>1</v>
      </c>
      <c r="D255" s="159"/>
      <c r="E255" s="106"/>
      <c r="F255" s="110"/>
    </row>
    <row r="256" spans="1:6" ht="24.95" customHeight="1">
      <c r="A256" s="92" t="s">
        <v>744</v>
      </c>
      <c r="B256" s="93" t="s">
        <v>745</v>
      </c>
      <c r="C256" s="84">
        <f t="shared" si="11"/>
        <v>1</v>
      </c>
      <c r="D256" s="165"/>
      <c r="E256" s="106"/>
      <c r="F256" s="111"/>
    </row>
    <row r="257" spans="1:6" ht="24.95" customHeight="1">
      <c r="A257" s="95" t="s">
        <v>746</v>
      </c>
      <c r="B257" s="91" t="s">
        <v>747</v>
      </c>
      <c r="C257" s="80">
        <f t="shared" si="11"/>
        <v>1</v>
      </c>
      <c r="D257" s="159"/>
      <c r="E257" s="106"/>
      <c r="F257" s="110"/>
    </row>
    <row r="258" spans="1:6" ht="24.95" customHeight="1">
      <c r="A258" s="92" t="s">
        <v>748</v>
      </c>
      <c r="B258" s="93" t="s">
        <v>749</v>
      </c>
      <c r="C258" s="84">
        <f t="shared" si="11"/>
        <v>1</v>
      </c>
      <c r="D258" s="165"/>
      <c r="E258" s="106"/>
      <c r="F258" s="111"/>
    </row>
    <row r="259" spans="1:6" ht="24.95" customHeight="1">
      <c r="A259" s="95" t="s">
        <v>750</v>
      </c>
      <c r="B259" s="91" t="s">
        <v>751</v>
      </c>
      <c r="C259" s="80">
        <f t="shared" si="11"/>
        <v>1</v>
      </c>
      <c r="D259" s="159"/>
      <c r="E259" s="106"/>
      <c r="F259" s="110"/>
    </row>
    <row r="260" spans="1:6" ht="24.95" customHeight="1">
      <c r="A260" s="92" t="s">
        <v>752</v>
      </c>
      <c r="B260" s="93" t="s">
        <v>753</v>
      </c>
      <c r="C260" s="84">
        <f t="shared" si="11"/>
        <v>1</v>
      </c>
      <c r="D260" s="165"/>
      <c r="E260" s="106"/>
      <c r="F260" s="111"/>
    </row>
    <row r="261" spans="1:6" ht="24.95" customHeight="1">
      <c r="A261" s="95" t="s">
        <v>754</v>
      </c>
      <c r="B261" s="91" t="s">
        <v>755</v>
      </c>
      <c r="C261" s="80">
        <f t="shared" si="11"/>
        <v>1</v>
      </c>
      <c r="D261" s="159"/>
      <c r="E261" s="106"/>
      <c r="F261" s="110"/>
    </row>
    <row r="262" spans="1:6" ht="24.95" customHeight="1">
      <c r="A262" s="92" t="s">
        <v>756</v>
      </c>
      <c r="B262" s="93" t="s">
        <v>757</v>
      </c>
      <c r="C262" s="84">
        <f t="shared" si="11"/>
        <v>1</v>
      </c>
      <c r="D262" s="165"/>
      <c r="E262" s="106"/>
      <c r="F262" s="111"/>
    </row>
    <row r="263" spans="1:6" ht="24.95" customHeight="1">
      <c r="A263" s="95" t="s">
        <v>758</v>
      </c>
      <c r="B263" s="91" t="s">
        <v>759</v>
      </c>
      <c r="C263" s="80">
        <f t="shared" si="11"/>
        <v>1</v>
      </c>
      <c r="D263" s="159"/>
      <c r="E263" s="106"/>
      <c r="F263" s="110"/>
    </row>
    <row r="264" spans="1:6" ht="24.95" customHeight="1">
      <c r="A264" s="92" t="s">
        <v>760</v>
      </c>
      <c r="B264" s="93" t="s">
        <v>761</v>
      </c>
      <c r="C264" s="84">
        <f t="shared" si="11"/>
        <v>1</v>
      </c>
      <c r="D264" s="165"/>
      <c r="E264" s="106"/>
      <c r="F264" s="111"/>
    </row>
    <row r="265" spans="1:6" ht="24.95" customHeight="1">
      <c r="A265" s="95" t="s">
        <v>762</v>
      </c>
      <c r="B265" s="91" t="s">
        <v>763</v>
      </c>
      <c r="C265" s="80">
        <f t="shared" si="11"/>
        <v>1</v>
      </c>
      <c r="D265" s="159"/>
      <c r="E265" s="106"/>
      <c r="F265" s="110"/>
    </row>
    <row r="266" spans="1:6" ht="24.95" customHeight="1">
      <c r="A266" s="92" t="s">
        <v>764</v>
      </c>
      <c r="B266" s="93" t="s">
        <v>765</v>
      </c>
      <c r="C266" s="84">
        <f t="shared" si="11"/>
        <v>1</v>
      </c>
      <c r="D266" s="165"/>
      <c r="E266" s="106"/>
      <c r="F266" s="111"/>
    </row>
    <row r="267" spans="1:6" ht="24.95" customHeight="1">
      <c r="A267" s="95" t="s">
        <v>766</v>
      </c>
      <c r="B267" s="91" t="s">
        <v>767</v>
      </c>
      <c r="C267" s="80">
        <f t="shared" si="11"/>
        <v>1</v>
      </c>
      <c r="D267" s="159"/>
      <c r="E267" s="106"/>
      <c r="F267" s="110"/>
    </row>
    <row r="268" spans="1:6" ht="24.95" customHeight="1">
      <c r="A268" s="92" t="s">
        <v>768</v>
      </c>
      <c r="B268" s="93" t="s">
        <v>769</v>
      </c>
      <c r="C268" s="84">
        <f t="shared" si="11"/>
        <v>1</v>
      </c>
      <c r="D268" s="165"/>
      <c r="E268" s="106"/>
      <c r="F268" s="111"/>
    </row>
    <row r="269" spans="1:6" ht="24.95" customHeight="1">
      <c r="A269" s="95" t="s">
        <v>770</v>
      </c>
      <c r="B269" s="91" t="s">
        <v>771</v>
      </c>
      <c r="C269" s="80">
        <f t="shared" si="11"/>
        <v>1</v>
      </c>
      <c r="D269" s="159"/>
      <c r="E269" s="106"/>
      <c r="F269" s="110"/>
    </row>
    <row r="270" spans="1:6" ht="24.95" customHeight="1">
      <c r="A270" s="92" t="s">
        <v>772</v>
      </c>
      <c r="B270" s="93" t="s">
        <v>773</v>
      </c>
      <c r="C270" s="84">
        <f t="shared" si="11"/>
        <v>1</v>
      </c>
      <c r="D270" s="165"/>
      <c r="E270" s="106"/>
      <c r="F270" s="111"/>
    </row>
    <row r="271" spans="1:6" ht="24.95" customHeight="1">
      <c r="A271" s="95" t="s">
        <v>774</v>
      </c>
      <c r="B271" s="91" t="s">
        <v>775</v>
      </c>
      <c r="C271" s="80">
        <f t="shared" si="11"/>
        <v>1</v>
      </c>
      <c r="D271" s="159"/>
      <c r="E271" s="106"/>
      <c r="F271" s="110"/>
    </row>
    <row r="272" spans="1:6" ht="24.95" customHeight="1">
      <c r="A272" s="92" t="s">
        <v>776</v>
      </c>
      <c r="B272" s="93" t="s">
        <v>777</v>
      </c>
      <c r="C272" s="84">
        <f t="shared" si="11"/>
        <v>1</v>
      </c>
      <c r="D272" s="165"/>
      <c r="E272" s="106"/>
      <c r="F272" s="111"/>
    </row>
    <row r="273" spans="1:6" ht="24.95" customHeight="1">
      <c r="A273" s="95" t="s">
        <v>778</v>
      </c>
      <c r="B273" s="91" t="s">
        <v>779</v>
      </c>
      <c r="C273" s="80">
        <f t="shared" si="11"/>
        <v>1</v>
      </c>
      <c r="D273" s="159"/>
      <c r="E273" s="106"/>
      <c r="F273" s="110" t="s">
        <v>780</v>
      </c>
    </row>
    <row r="274" spans="1:6" ht="24.95" customHeight="1">
      <c r="A274" s="92" t="s">
        <v>781</v>
      </c>
      <c r="B274" s="93" t="s">
        <v>782</v>
      </c>
      <c r="C274" s="84">
        <f t="shared" si="11"/>
        <v>1</v>
      </c>
      <c r="D274" s="165"/>
      <c r="E274" s="106"/>
      <c r="F274" s="111" t="s">
        <v>700</v>
      </c>
    </row>
    <row r="275" spans="1:6" ht="24.95" customHeight="1">
      <c r="A275" s="95" t="s">
        <v>783</v>
      </c>
      <c r="B275" s="91" t="s">
        <v>784</v>
      </c>
      <c r="C275" s="80">
        <f t="shared" si="11"/>
        <v>1</v>
      </c>
      <c r="D275" s="159"/>
      <c r="E275" s="106"/>
      <c r="F275" s="110"/>
    </row>
    <row r="276" spans="1:6" ht="24.95" customHeight="1">
      <c r="A276" s="92" t="s">
        <v>785</v>
      </c>
      <c r="B276" s="93" t="s">
        <v>786</v>
      </c>
      <c r="C276" s="84">
        <f t="shared" si="11"/>
        <v>1</v>
      </c>
      <c r="D276" s="165"/>
      <c r="E276" s="106"/>
      <c r="F276" s="111"/>
    </row>
    <row r="277" spans="1:6" ht="24.95" customHeight="1">
      <c r="A277" s="95" t="s">
        <v>787</v>
      </c>
      <c r="B277" s="91" t="s">
        <v>788</v>
      </c>
      <c r="C277" s="80">
        <f t="shared" si="11"/>
        <v>1</v>
      </c>
      <c r="D277" s="159"/>
      <c r="E277" s="106"/>
      <c r="F277" s="110"/>
    </row>
    <row r="278" spans="1:6" ht="24.95" customHeight="1">
      <c r="A278" s="92" t="s">
        <v>789</v>
      </c>
      <c r="B278" s="93" t="s">
        <v>790</v>
      </c>
      <c r="C278" s="84">
        <f t="shared" si="11"/>
        <v>1</v>
      </c>
      <c r="D278" s="165"/>
      <c r="E278" s="106"/>
      <c r="F278" s="111"/>
    </row>
    <row r="279" spans="1:6" ht="24.95" customHeight="1">
      <c r="A279" s="95" t="s">
        <v>791</v>
      </c>
      <c r="B279" s="91" t="s">
        <v>792</v>
      </c>
      <c r="C279" s="80">
        <f t="shared" si="11"/>
        <v>1</v>
      </c>
      <c r="D279" s="159"/>
      <c r="E279" s="106"/>
      <c r="F279" s="110"/>
    </row>
    <row r="280" spans="1:6" ht="24.95" customHeight="1">
      <c r="A280" s="92" t="s">
        <v>793</v>
      </c>
      <c r="B280" s="93" t="s">
        <v>794</v>
      </c>
      <c r="C280" s="84">
        <f t="shared" si="11"/>
        <v>1</v>
      </c>
      <c r="D280" s="165"/>
      <c r="E280" s="106"/>
      <c r="F280" s="111"/>
    </row>
    <row r="281" spans="1:6" ht="24.95" customHeight="1">
      <c r="A281" s="95" t="s">
        <v>795</v>
      </c>
      <c r="B281" s="91" t="s">
        <v>796</v>
      </c>
      <c r="C281" s="80">
        <f t="shared" si="11"/>
        <v>1</v>
      </c>
      <c r="D281" s="159"/>
      <c r="E281" s="106"/>
      <c r="F281" s="110"/>
    </row>
    <row r="282" spans="1:6" ht="24.95" customHeight="1">
      <c r="A282" s="92" t="s">
        <v>797</v>
      </c>
      <c r="B282" s="93" t="s">
        <v>798</v>
      </c>
      <c r="C282" s="84">
        <f t="shared" si="11"/>
        <v>1</v>
      </c>
      <c r="D282" s="165"/>
      <c r="E282" s="106"/>
      <c r="F282" s="111"/>
    </row>
    <row r="283" spans="1:6" ht="24.95" customHeight="1">
      <c r="A283" s="95" t="s">
        <v>799</v>
      </c>
      <c r="B283" s="91" t="s">
        <v>800</v>
      </c>
      <c r="C283" s="80">
        <f t="shared" si="11"/>
        <v>1</v>
      </c>
      <c r="D283" s="159"/>
      <c r="E283" s="106"/>
      <c r="F283" s="110"/>
    </row>
    <row r="284" spans="1:6" ht="24.95" customHeight="1">
      <c r="A284" s="92" t="s">
        <v>801</v>
      </c>
      <c r="B284" s="93" t="s">
        <v>802</v>
      </c>
      <c r="C284" s="84">
        <f t="shared" si="11"/>
        <v>1</v>
      </c>
      <c r="D284" s="165"/>
      <c r="E284" s="106"/>
      <c r="F284" s="111"/>
    </row>
    <row r="285" spans="1:6" ht="24.95" customHeight="1">
      <c r="A285" s="95" t="s">
        <v>803</v>
      </c>
      <c r="B285" s="91" t="s">
        <v>804</v>
      </c>
      <c r="C285" s="80">
        <f t="shared" si="11"/>
        <v>1</v>
      </c>
      <c r="D285" s="159"/>
      <c r="E285" s="106"/>
      <c r="F285" s="110"/>
    </row>
    <row r="286" spans="1:6" ht="24.95" customHeight="1">
      <c r="A286" s="92" t="s">
        <v>805</v>
      </c>
      <c r="B286" s="93" t="s">
        <v>806</v>
      </c>
      <c r="C286" s="84">
        <f t="shared" si="11"/>
        <v>1</v>
      </c>
      <c r="D286" s="165"/>
      <c r="E286" s="106"/>
      <c r="F286" s="111"/>
    </row>
    <row r="287" spans="1:6" ht="24.95" customHeight="1">
      <c r="A287" s="95" t="s">
        <v>807</v>
      </c>
      <c r="B287" s="91" t="s">
        <v>808</v>
      </c>
      <c r="C287" s="80">
        <f t="shared" si="11"/>
        <v>1</v>
      </c>
      <c r="D287" s="159"/>
      <c r="E287" s="106"/>
      <c r="F287" s="110"/>
    </row>
    <row r="288" spans="1:6" ht="24.95" customHeight="1">
      <c r="A288" s="92" t="s">
        <v>809</v>
      </c>
      <c r="B288" s="93" t="s">
        <v>810</v>
      </c>
      <c r="C288" s="84">
        <f t="shared" si="11"/>
        <v>1</v>
      </c>
      <c r="D288" s="165"/>
      <c r="E288" s="106"/>
      <c r="F288" s="111"/>
    </row>
    <row r="289" spans="1:13" ht="24.95" customHeight="1">
      <c r="A289" s="95" t="s">
        <v>811</v>
      </c>
      <c r="B289" s="91" t="s">
        <v>812</v>
      </c>
      <c r="C289" s="80">
        <f t="shared" si="11"/>
        <v>1</v>
      </c>
      <c r="D289" s="159"/>
      <c r="E289" s="106"/>
      <c r="F289" s="110"/>
    </row>
    <row r="290" spans="1:13" ht="24.95" customHeight="1">
      <c r="A290" s="92" t="s">
        <v>813</v>
      </c>
      <c r="B290" s="93" t="s">
        <v>814</v>
      </c>
      <c r="C290" s="84">
        <f t="shared" si="11"/>
        <v>1</v>
      </c>
      <c r="D290" s="165"/>
      <c r="E290" s="106"/>
      <c r="F290" s="111"/>
    </row>
    <row r="291" spans="1:13" ht="24.95" customHeight="1">
      <c r="A291" s="95" t="s">
        <v>815</v>
      </c>
      <c r="B291" s="91" t="s">
        <v>816</v>
      </c>
      <c r="C291" s="80">
        <f t="shared" si="11"/>
        <v>1</v>
      </c>
      <c r="D291" s="159"/>
      <c r="E291" s="106"/>
      <c r="F291" s="110"/>
    </row>
    <row r="292" spans="1:13" ht="24.95" customHeight="1">
      <c r="A292" s="92" t="s">
        <v>817</v>
      </c>
      <c r="B292" s="93" t="s">
        <v>818</v>
      </c>
      <c r="C292" s="84">
        <f t="shared" si="11"/>
        <v>1</v>
      </c>
      <c r="D292" s="165"/>
      <c r="E292" s="106"/>
      <c r="F292" s="111"/>
    </row>
    <row r="293" spans="1:13" s="201" customFormat="1" ht="12.6" customHeight="1">
      <c r="A293" s="102"/>
      <c r="B293" s="103"/>
      <c r="C293" s="104"/>
      <c r="D293" s="105"/>
      <c r="E293" s="137"/>
      <c r="F293" s="131"/>
    </row>
    <row r="294" spans="1:13" s="201" customFormat="1" ht="24.95" customHeight="1">
      <c r="A294" s="74"/>
      <c r="B294" s="89" t="s">
        <v>819</v>
      </c>
      <c r="C294" s="75"/>
      <c r="D294" s="76"/>
      <c r="E294" s="77"/>
      <c r="F294" s="78"/>
      <c r="G294" s="199"/>
      <c r="H294" s="199"/>
      <c r="I294" s="199"/>
      <c r="J294" s="199"/>
      <c r="K294" s="199"/>
      <c r="L294" s="199"/>
      <c r="M294" s="199"/>
    </row>
    <row r="295" spans="1:13" s="201" customFormat="1" ht="12.6" customHeight="1">
      <c r="A295" s="102"/>
      <c r="B295" s="103"/>
      <c r="C295" s="104"/>
      <c r="D295" s="105"/>
      <c r="E295" s="137"/>
      <c r="F295" s="131"/>
    </row>
    <row r="296" spans="1:13" ht="24.95" customHeight="1">
      <c r="A296" s="95" t="s">
        <v>820</v>
      </c>
      <c r="B296" s="91" t="s">
        <v>821</v>
      </c>
      <c r="C296" s="80">
        <f t="shared" si="11"/>
        <v>1</v>
      </c>
      <c r="D296" s="159"/>
      <c r="E296" s="106"/>
      <c r="F296" s="110" t="s">
        <v>822</v>
      </c>
    </row>
    <row r="297" spans="1:13" ht="24.95" customHeight="1">
      <c r="A297" s="92" t="s">
        <v>823</v>
      </c>
      <c r="B297" s="93" t="s">
        <v>824</v>
      </c>
      <c r="C297" s="84">
        <f t="shared" si="11"/>
        <v>1</v>
      </c>
      <c r="D297" s="165"/>
      <c r="E297" s="106"/>
      <c r="F297" s="111" t="s">
        <v>822</v>
      </c>
    </row>
    <row r="298" spans="1:13" ht="24.95" customHeight="1">
      <c r="A298" s="95" t="s">
        <v>825</v>
      </c>
      <c r="B298" s="91" t="s">
        <v>821</v>
      </c>
      <c r="C298" s="80">
        <f t="shared" si="11"/>
        <v>1</v>
      </c>
      <c r="D298" s="159"/>
      <c r="E298" s="106"/>
      <c r="F298" s="110" t="s">
        <v>822</v>
      </c>
    </row>
    <row r="299" spans="1:13" ht="24.95" customHeight="1">
      <c r="A299" s="92" t="s">
        <v>826</v>
      </c>
      <c r="B299" s="93" t="s">
        <v>824</v>
      </c>
      <c r="C299" s="84">
        <f t="shared" si="11"/>
        <v>1</v>
      </c>
      <c r="D299" s="165"/>
      <c r="E299" s="106"/>
      <c r="F299" s="111" t="s">
        <v>822</v>
      </c>
    </row>
    <row r="300" spans="1:13" ht="24.95" customHeight="1">
      <c r="A300" s="95" t="s">
        <v>827</v>
      </c>
      <c r="B300" s="91" t="s">
        <v>821</v>
      </c>
      <c r="C300" s="80">
        <f t="shared" si="11"/>
        <v>1</v>
      </c>
      <c r="D300" s="159"/>
      <c r="E300" s="106"/>
      <c r="F300" s="110" t="s">
        <v>822</v>
      </c>
    </row>
    <row r="301" spans="1:13" ht="24.95" customHeight="1">
      <c r="A301" s="92" t="s">
        <v>828</v>
      </c>
      <c r="B301" s="93" t="s">
        <v>824</v>
      </c>
      <c r="C301" s="84">
        <f t="shared" si="11"/>
        <v>1</v>
      </c>
      <c r="D301" s="165"/>
      <c r="E301" s="106"/>
      <c r="F301" s="111" t="s">
        <v>822</v>
      </c>
    </row>
    <row r="302" spans="1:13" ht="24.95" customHeight="1">
      <c r="A302" s="95" t="s">
        <v>829</v>
      </c>
      <c r="B302" s="91" t="s">
        <v>821</v>
      </c>
      <c r="C302" s="80">
        <f t="shared" si="11"/>
        <v>1</v>
      </c>
      <c r="D302" s="159"/>
      <c r="E302" s="106"/>
      <c r="F302" s="110" t="s">
        <v>822</v>
      </c>
    </row>
    <row r="303" spans="1:13" ht="24.95" customHeight="1">
      <c r="A303" s="92" t="s">
        <v>830</v>
      </c>
      <c r="B303" s="93" t="s">
        <v>824</v>
      </c>
      <c r="C303" s="84">
        <f t="shared" si="11"/>
        <v>1</v>
      </c>
      <c r="D303" s="165"/>
      <c r="E303" s="106"/>
      <c r="F303" s="111" t="s">
        <v>822</v>
      </c>
    </row>
    <row r="304" spans="1:13" ht="24.95" customHeight="1">
      <c r="A304" s="95" t="s">
        <v>831</v>
      </c>
      <c r="B304" s="91" t="s">
        <v>821</v>
      </c>
      <c r="C304" s="80">
        <f t="shared" si="11"/>
        <v>1</v>
      </c>
      <c r="D304" s="159"/>
      <c r="E304" s="106"/>
      <c r="F304" s="110" t="s">
        <v>822</v>
      </c>
    </row>
    <row r="305" spans="1:6" ht="24.95" customHeight="1">
      <c r="A305" s="92" t="s">
        <v>832</v>
      </c>
      <c r="B305" s="93" t="s">
        <v>824</v>
      </c>
      <c r="C305" s="84">
        <f t="shared" si="11"/>
        <v>1</v>
      </c>
      <c r="D305" s="165"/>
      <c r="E305" s="106"/>
      <c r="F305" s="111" t="s">
        <v>822</v>
      </c>
    </row>
    <row r="306" spans="1:6" ht="24.95" customHeight="1">
      <c r="A306" s="95" t="s">
        <v>833</v>
      </c>
      <c r="B306" s="91" t="s">
        <v>821</v>
      </c>
      <c r="C306" s="80">
        <f t="shared" si="11"/>
        <v>1</v>
      </c>
      <c r="D306" s="159"/>
      <c r="E306" s="106"/>
      <c r="F306" s="110" t="s">
        <v>822</v>
      </c>
    </row>
    <row r="307" spans="1:6" ht="24.95" customHeight="1">
      <c r="A307" s="92" t="s">
        <v>834</v>
      </c>
      <c r="B307" s="93" t="s">
        <v>824</v>
      </c>
      <c r="C307" s="84">
        <f t="shared" si="11"/>
        <v>1</v>
      </c>
      <c r="D307" s="165"/>
      <c r="E307" s="106"/>
      <c r="F307" s="111" t="s">
        <v>822</v>
      </c>
    </row>
    <row r="308" spans="1:6" ht="24.95" customHeight="1">
      <c r="A308" s="95" t="s">
        <v>835</v>
      </c>
      <c r="B308" s="91" t="s">
        <v>821</v>
      </c>
      <c r="C308" s="80">
        <f t="shared" si="11"/>
        <v>1</v>
      </c>
      <c r="D308" s="159"/>
      <c r="E308" s="106"/>
      <c r="F308" s="110" t="s">
        <v>822</v>
      </c>
    </row>
    <row r="309" spans="1:6" ht="24.95" customHeight="1">
      <c r="A309" s="92" t="s">
        <v>836</v>
      </c>
      <c r="B309" s="93" t="s">
        <v>824</v>
      </c>
      <c r="C309" s="84">
        <f t="shared" si="11"/>
        <v>1</v>
      </c>
      <c r="D309" s="165"/>
      <c r="E309" s="106"/>
      <c r="F309" s="111" t="s">
        <v>822</v>
      </c>
    </row>
    <row r="310" spans="1:6" ht="24.95" customHeight="1">
      <c r="A310" s="95" t="s">
        <v>837</v>
      </c>
      <c r="B310" s="91" t="s">
        <v>821</v>
      </c>
      <c r="C310" s="80">
        <f t="shared" si="11"/>
        <v>1</v>
      </c>
      <c r="D310" s="159"/>
      <c r="E310" s="106"/>
      <c r="F310" s="110" t="s">
        <v>822</v>
      </c>
    </row>
    <row r="311" spans="1:6" ht="24.95" customHeight="1">
      <c r="A311" s="92" t="s">
        <v>838</v>
      </c>
      <c r="B311" s="93" t="s">
        <v>824</v>
      </c>
      <c r="C311" s="84">
        <f t="shared" si="11"/>
        <v>1</v>
      </c>
      <c r="D311" s="165"/>
      <c r="E311" s="106"/>
      <c r="F311" s="111" t="s">
        <v>822</v>
      </c>
    </row>
    <row r="312" spans="1:6" ht="24.95" customHeight="1">
      <c r="A312" s="95" t="s">
        <v>839</v>
      </c>
      <c r="B312" s="91" t="s">
        <v>821</v>
      </c>
      <c r="C312" s="80">
        <f t="shared" si="11"/>
        <v>1</v>
      </c>
      <c r="D312" s="159"/>
      <c r="E312" s="106"/>
      <c r="F312" s="110" t="s">
        <v>822</v>
      </c>
    </row>
    <row r="313" spans="1:6" ht="24.95" customHeight="1">
      <c r="A313" s="92" t="s">
        <v>840</v>
      </c>
      <c r="B313" s="93" t="s">
        <v>824</v>
      </c>
      <c r="C313" s="84">
        <f t="shared" si="11"/>
        <v>1</v>
      </c>
      <c r="D313" s="165"/>
      <c r="E313" s="106"/>
      <c r="F313" s="111" t="s">
        <v>822</v>
      </c>
    </row>
    <row r="314" spans="1:6" ht="24.95" customHeight="1">
      <c r="A314" s="95" t="s">
        <v>841</v>
      </c>
      <c r="B314" s="91" t="s">
        <v>821</v>
      </c>
      <c r="C314" s="80">
        <f t="shared" si="11"/>
        <v>1</v>
      </c>
      <c r="D314" s="159"/>
      <c r="E314" s="106"/>
      <c r="F314" s="110" t="s">
        <v>822</v>
      </c>
    </row>
    <row r="315" spans="1:6" ht="24.95" customHeight="1">
      <c r="A315" s="92" t="s">
        <v>842</v>
      </c>
      <c r="B315" s="93" t="s">
        <v>824</v>
      </c>
      <c r="C315" s="84">
        <f t="shared" si="11"/>
        <v>1</v>
      </c>
      <c r="D315" s="165"/>
      <c r="E315" s="106"/>
      <c r="F315" s="111" t="s">
        <v>822</v>
      </c>
    </row>
  </sheetData>
  <sheetProtection algorithmName="SHA-512" hashValue="Bd0Aj3MtcVFFSFhz6/xmcg6yvPqu6x1WgvTS6kxlGshjGFprCMEmQkN6awS0TqNa/LgnIlOPupbuLW/PTHVbRQ==" saltValue="z4NZTnUsJlivaTEits1bJA==" spinCount="100000" sheet="1" formatCells="0" formatColumns="0" formatRows="0" insertColumns="0" insertRows="0" insertHyperlinks="0" deleteColumns="0" deleteRows="0" sort="0" autoFilter="0" pivotTables="0"/>
  <phoneticPr fontId="15" type="noConversion"/>
  <conditionalFormatting sqref="D115:D119 D194:D197">
    <cfRule type="containsText" dxfId="319" priority="419" operator="containsText" text="Please fill in data">
      <formula>NOT(ISERROR(SEARCH("Please fill in data",D115)))</formula>
    </cfRule>
  </conditionalFormatting>
  <conditionalFormatting sqref="D17">
    <cfRule type="containsText" dxfId="318" priority="412" operator="containsText" text="Please fill in data">
      <formula>NOT(ISERROR(SEARCH("Please fill in data",D17)))</formula>
    </cfRule>
  </conditionalFormatting>
  <conditionalFormatting sqref="C63">
    <cfRule type="iconSet" priority="410">
      <iconSet iconSet="3Symbols2" showValue="0">
        <cfvo type="percent" val="0"/>
        <cfvo type="num" val="1"/>
        <cfvo type="num" val="2"/>
      </iconSet>
    </cfRule>
  </conditionalFormatting>
  <conditionalFormatting sqref="D45 D47">
    <cfRule type="containsText" dxfId="317" priority="409" operator="containsText" text="Please fill in data">
      <formula>NOT(ISERROR(SEARCH("Please fill in data",D45)))</formula>
    </cfRule>
  </conditionalFormatting>
  <conditionalFormatting sqref="D63">
    <cfRule type="containsText" dxfId="316" priority="407" operator="containsText" text="Please fill in data">
      <formula>NOT(ISERROR(SEARCH("Please fill in data",D63)))</formula>
    </cfRule>
  </conditionalFormatting>
  <conditionalFormatting sqref="C91">
    <cfRule type="iconSet" priority="405">
      <iconSet iconSet="3Symbols2" showValue="0">
        <cfvo type="percent" val="0"/>
        <cfvo type="num" val="1"/>
        <cfvo type="num" val="2"/>
      </iconSet>
    </cfRule>
  </conditionalFormatting>
  <conditionalFormatting sqref="D91">
    <cfRule type="containsText" dxfId="315" priority="402" operator="containsText" text="Please fill in data">
      <formula>NOT(ISERROR(SEARCH("Please fill in data",D91)))</formula>
    </cfRule>
  </conditionalFormatting>
  <conditionalFormatting sqref="C119">
    <cfRule type="iconSet" priority="400">
      <iconSet iconSet="3Symbols2" showValue="0">
        <cfvo type="percent" val="0"/>
        <cfvo type="num" val="1"/>
        <cfvo type="num" val="2"/>
      </iconSet>
    </cfRule>
  </conditionalFormatting>
  <conditionalFormatting sqref="D137">
    <cfRule type="containsText" dxfId="314" priority="387" operator="containsText" text="Please fill in data">
      <formula>NOT(ISERROR(SEARCH("Please fill in data",D137)))</formula>
    </cfRule>
  </conditionalFormatting>
  <conditionalFormatting sqref="C65">
    <cfRule type="iconSet" priority="353">
      <iconSet iconSet="3Symbols2" showValue="0">
        <cfvo type="percent" val="0"/>
        <cfvo type="num" val="1"/>
        <cfvo type="num" val="2"/>
      </iconSet>
    </cfRule>
  </conditionalFormatting>
  <conditionalFormatting sqref="D65">
    <cfRule type="containsText" dxfId="313" priority="352" operator="containsText" text="Please fill in data">
      <formula>NOT(ISERROR(SEARCH("Please fill in data",D65)))</formula>
    </cfRule>
  </conditionalFormatting>
  <conditionalFormatting sqref="C93">
    <cfRule type="iconSet" priority="350">
      <iconSet iconSet="3Symbols2" showValue="0">
        <cfvo type="percent" val="0"/>
        <cfvo type="num" val="1"/>
        <cfvo type="num" val="2"/>
      </iconSet>
    </cfRule>
  </conditionalFormatting>
  <conditionalFormatting sqref="D93">
    <cfRule type="containsText" dxfId="312" priority="349" operator="containsText" text="Please fill in data">
      <formula>NOT(ISERROR(SEARCH("Please fill in data",D93)))</formula>
    </cfRule>
  </conditionalFormatting>
  <conditionalFormatting sqref="D14">
    <cfRule type="containsText" dxfId="311" priority="323" operator="containsText" text="Please fill in data">
      <formula>NOT(ISERROR(SEARCH("Please fill in data",D14)))</formula>
    </cfRule>
  </conditionalFormatting>
  <conditionalFormatting sqref="D177 D130 D66 D56 D214 D60 D62">
    <cfRule type="containsText" dxfId="310" priority="318" operator="containsText" text="Please fill in data">
      <formula>NOT(ISERROR(SEARCH("Please fill in data",D56)))</formula>
    </cfRule>
  </conditionalFormatting>
  <conditionalFormatting sqref="D50">
    <cfRule type="containsText" dxfId="309" priority="317" operator="containsText" text="Please fill in data">
      <formula>NOT(ISERROR(SEARCH("Please fill in data",D50)))</formula>
    </cfRule>
  </conditionalFormatting>
  <conditionalFormatting sqref="D53">
    <cfRule type="containsText" dxfId="308" priority="316" operator="containsText" text="Please fill in data">
      <formula>NOT(ISERROR(SEARCH("Please fill in data",D53)))</formula>
    </cfRule>
  </conditionalFormatting>
  <conditionalFormatting sqref="D206">
    <cfRule type="containsText" dxfId="307" priority="300" operator="containsText" text="Please fill in data">
      <formula>NOT(ISERROR(SEARCH("Please fill in data",D206)))</formula>
    </cfRule>
  </conditionalFormatting>
  <conditionalFormatting sqref="C45 C53 C60 C62 C47 C50 C56">
    <cfRule type="iconSet" priority="295">
      <iconSet iconSet="3Symbols" showValue="0">
        <cfvo type="percent" val="0"/>
        <cfvo type="num" val="1"/>
        <cfvo type="num" val="2"/>
      </iconSet>
    </cfRule>
  </conditionalFormatting>
  <conditionalFormatting sqref="C122:C126">
    <cfRule type="iconSet" priority="292">
      <iconSet iconSet="3Symbols" showValue="0">
        <cfvo type="percent" val="0"/>
        <cfvo type="num" val="1"/>
        <cfvo type="num" val="2"/>
      </iconSet>
    </cfRule>
  </conditionalFormatting>
  <conditionalFormatting sqref="C161">
    <cfRule type="iconSet" priority="289">
      <iconSet iconSet="3Symbols" showValue="0">
        <cfvo type="percent" val="0"/>
        <cfvo type="num" val="1"/>
        <cfvo type="num" val="2"/>
      </iconSet>
    </cfRule>
  </conditionalFormatting>
  <conditionalFormatting sqref="C166:C178">
    <cfRule type="iconSet" priority="288">
      <iconSet iconSet="3Symbols" showValue="0">
        <cfvo type="percent" val="0"/>
        <cfvo type="num" val="1"/>
        <cfvo type="num" val="2"/>
      </iconSet>
    </cfRule>
  </conditionalFormatting>
  <conditionalFormatting sqref="C5:C10">
    <cfRule type="iconSet" priority="420">
      <iconSet iconSet="3Symbols" showValue="0">
        <cfvo type="percent" val="0"/>
        <cfvo type="num" val="1"/>
        <cfvo type="num" val="2"/>
      </iconSet>
    </cfRule>
  </conditionalFormatting>
  <conditionalFormatting sqref="C94:C118">
    <cfRule type="iconSet" priority="423">
      <iconSet iconSet="3Symbols" showValue="0">
        <cfvo type="percent" val="0"/>
        <cfvo type="num" val="1"/>
        <cfvo type="num" val="2"/>
      </iconSet>
    </cfRule>
  </conditionalFormatting>
  <conditionalFormatting sqref="C130:C142 C144:C145">
    <cfRule type="iconSet" priority="425">
      <iconSet iconSet="3Symbols" showValue="0">
        <cfvo type="percent" val="0"/>
        <cfvo type="num" val="1"/>
        <cfvo type="num" val="2"/>
      </iconSet>
    </cfRule>
  </conditionalFormatting>
  <conditionalFormatting sqref="C146:C147">
    <cfRule type="iconSet" priority="282">
      <iconSet iconSet="3Symbols" showValue="0">
        <cfvo type="percent" val="0"/>
        <cfvo type="num" val="1"/>
        <cfvo type="num" val="2"/>
      </iconSet>
    </cfRule>
  </conditionalFormatting>
  <conditionalFormatting sqref="C148:C149">
    <cfRule type="iconSet" priority="281">
      <iconSet iconSet="3Symbols" showValue="0">
        <cfvo type="percent" val="0"/>
        <cfvo type="num" val="1"/>
        <cfvo type="num" val="2"/>
      </iconSet>
    </cfRule>
  </conditionalFormatting>
  <conditionalFormatting sqref="C150:C151">
    <cfRule type="iconSet" priority="280">
      <iconSet iconSet="3Symbols" showValue="0">
        <cfvo type="percent" val="0"/>
        <cfvo type="num" val="1"/>
        <cfvo type="num" val="2"/>
      </iconSet>
    </cfRule>
  </conditionalFormatting>
  <conditionalFormatting sqref="C152:C153">
    <cfRule type="iconSet" priority="279">
      <iconSet iconSet="3Symbols" showValue="0">
        <cfvo type="percent" val="0"/>
        <cfvo type="num" val="1"/>
        <cfvo type="num" val="2"/>
      </iconSet>
    </cfRule>
  </conditionalFormatting>
  <conditionalFormatting sqref="C154:C155">
    <cfRule type="iconSet" priority="278">
      <iconSet iconSet="3Symbols" showValue="0">
        <cfvo type="percent" val="0"/>
        <cfvo type="num" val="1"/>
        <cfvo type="num" val="2"/>
      </iconSet>
    </cfRule>
  </conditionalFormatting>
  <conditionalFormatting sqref="C156:C157">
    <cfRule type="iconSet" priority="277">
      <iconSet iconSet="3Symbols" showValue="0">
        <cfvo type="percent" val="0"/>
        <cfvo type="num" val="1"/>
        <cfvo type="num" val="2"/>
      </iconSet>
    </cfRule>
  </conditionalFormatting>
  <conditionalFormatting sqref="C201:C202">
    <cfRule type="iconSet" priority="276">
      <iconSet iconSet="3Symbols" showValue="0">
        <cfvo type="percent" val="0"/>
        <cfvo type="num" val="1"/>
        <cfvo type="num" val="2"/>
      </iconSet>
    </cfRule>
  </conditionalFormatting>
  <conditionalFormatting sqref="C203:C204">
    <cfRule type="iconSet" priority="275">
      <iconSet iconSet="3Symbols" showValue="0">
        <cfvo type="percent" val="0"/>
        <cfvo type="num" val="1"/>
        <cfvo type="num" val="2"/>
      </iconSet>
    </cfRule>
  </conditionalFormatting>
  <conditionalFormatting sqref="C205:C206">
    <cfRule type="iconSet" priority="274">
      <iconSet iconSet="3Symbols" showValue="0">
        <cfvo type="percent" val="0"/>
        <cfvo type="num" val="1"/>
        <cfvo type="num" val="2"/>
      </iconSet>
    </cfRule>
  </conditionalFormatting>
  <conditionalFormatting sqref="C207:C208">
    <cfRule type="iconSet" priority="273">
      <iconSet iconSet="3Symbols" showValue="0">
        <cfvo type="percent" val="0"/>
        <cfvo type="num" val="1"/>
        <cfvo type="num" val="2"/>
      </iconSet>
    </cfRule>
  </conditionalFormatting>
  <conditionalFormatting sqref="C209:C210">
    <cfRule type="iconSet" priority="272">
      <iconSet iconSet="3Symbols" showValue="0">
        <cfvo type="percent" val="0"/>
        <cfvo type="num" val="1"/>
        <cfvo type="num" val="2"/>
      </iconSet>
    </cfRule>
  </conditionalFormatting>
  <conditionalFormatting sqref="C211:C212">
    <cfRule type="iconSet" priority="271">
      <iconSet iconSet="3Symbols" showValue="0">
        <cfvo type="percent" val="0"/>
        <cfvo type="num" val="1"/>
        <cfvo type="num" val="2"/>
      </iconSet>
    </cfRule>
  </conditionalFormatting>
  <conditionalFormatting sqref="C213:C214">
    <cfRule type="iconSet" priority="270">
      <iconSet iconSet="3Symbols" showValue="0">
        <cfvo type="percent" val="0"/>
        <cfvo type="num" val="1"/>
        <cfvo type="num" val="2"/>
      </iconSet>
    </cfRule>
  </conditionalFormatting>
  <conditionalFormatting sqref="C215:C216">
    <cfRule type="iconSet" priority="269">
      <iconSet iconSet="3Symbols" showValue="0">
        <cfvo type="percent" val="0"/>
        <cfvo type="num" val="1"/>
        <cfvo type="num" val="2"/>
      </iconSet>
    </cfRule>
  </conditionalFormatting>
  <conditionalFormatting sqref="C220:C221">
    <cfRule type="iconSet" priority="268">
      <iconSet iconSet="3Symbols" showValue="0">
        <cfvo type="percent" val="0"/>
        <cfvo type="num" val="1"/>
        <cfvo type="num" val="2"/>
      </iconSet>
    </cfRule>
  </conditionalFormatting>
  <conditionalFormatting sqref="C43:C44">
    <cfRule type="iconSet" priority="260">
      <iconSet iconSet="3Symbols" showValue="0">
        <cfvo type="percent" val="0"/>
        <cfvo type="num" val="1"/>
        <cfvo type="num" val="2"/>
      </iconSet>
    </cfRule>
  </conditionalFormatting>
  <conditionalFormatting sqref="C46">
    <cfRule type="iconSet" priority="259">
      <iconSet iconSet="3Symbols" showValue="0">
        <cfvo type="percent" val="0"/>
        <cfvo type="num" val="1"/>
        <cfvo type="num" val="2"/>
      </iconSet>
    </cfRule>
  </conditionalFormatting>
  <conditionalFormatting sqref="C58 C54 C52 C48">
    <cfRule type="iconSet" priority="258">
      <iconSet iconSet="3Symbols" showValue="0">
        <cfvo type="percent" val="0"/>
        <cfvo type="num" val="1"/>
        <cfvo type="num" val="2"/>
      </iconSet>
    </cfRule>
  </conditionalFormatting>
  <conditionalFormatting sqref="C61 C59 C57 C55 C51 C49">
    <cfRule type="iconSet" priority="257">
      <iconSet iconSet="3Symbols" showValue="0">
        <cfvo type="percent" val="0"/>
        <cfvo type="num" val="1"/>
        <cfvo type="num" val="2"/>
      </iconSet>
    </cfRule>
  </conditionalFormatting>
  <conditionalFormatting sqref="D141 D147">
    <cfRule type="containsText" dxfId="306" priority="225" operator="containsText" text="Please fill in data">
      <formula>NOT(ISERROR(SEARCH("Please fill in data",D141)))</formula>
    </cfRule>
  </conditionalFormatting>
  <conditionalFormatting sqref="D192:D193 D145 D142 D131 D100 D15:D16 D43:D44 D46 D48:D49 D51:D52 D54:D55 D57:D59 D61 D122:D126 D134:D136 D220:D221 D201:D205 D166:D176 D18:D26 D178:D181 D186:D187 D207:D213 D215:D216 D32:D36">
    <cfRule type="containsText" dxfId="305" priority="229" operator="containsText" text="Please fill in data">
      <formula>NOT(ISERROR(SEARCH("Please fill in data",D15)))</formula>
    </cfRule>
  </conditionalFormatting>
  <conditionalFormatting sqref="D233">
    <cfRule type="containsText" dxfId="304" priority="228" operator="containsText" text="Please fill in data">
      <formula>NOT(ISERROR(SEARCH("Please fill in data",D233)))</formula>
    </cfRule>
  </conditionalFormatting>
  <conditionalFormatting sqref="B148:B157">
    <cfRule type="containsText" dxfId="303" priority="222" operator="containsText" text="Please fill in data">
      <formula>NOT(ISERROR(SEARCH("Please fill in data",B148)))</formula>
    </cfRule>
  </conditionalFormatting>
  <conditionalFormatting sqref="C179 C186:C188">
    <cfRule type="iconSet" priority="207">
      <iconSet iconSet="3Symbols" showValue="0">
        <cfvo type="percent" val="0"/>
        <cfvo type="num" val="1"/>
        <cfvo type="num" val="2"/>
      </iconSet>
    </cfRule>
  </conditionalFormatting>
  <conditionalFormatting sqref="C66:C69">
    <cfRule type="iconSet" priority="426">
      <iconSet iconSet="3Symbols" showValue="0">
        <cfvo type="percent" val="0"/>
        <cfvo type="num" val="1"/>
        <cfvo type="num" val="2"/>
      </iconSet>
    </cfRule>
  </conditionalFormatting>
  <conditionalFormatting sqref="C14:C30">
    <cfRule type="iconSet" priority="447">
      <iconSet iconSet="3Symbols" showValue="0">
        <cfvo type="percent" val="0"/>
        <cfvo type="num" val="1"/>
        <cfvo type="num" val="2"/>
      </iconSet>
    </cfRule>
  </conditionalFormatting>
  <conditionalFormatting sqref="C31">
    <cfRule type="iconSet" priority="175">
      <iconSet iconSet="3Symbols" showValue="0">
        <cfvo type="percent" val="0"/>
        <cfvo type="num" val="1"/>
        <cfvo type="num" val="2"/>
      </iconSet>
    </cfRule>
  </conditionalFormatting>
  <conditionalFormatting sqref="C32:C34">
    <cfRule type="iconSet" priority="465">
      <iconSet iconSet="3Symbols" showValue="0">
        <cfvo type="percent" val="0"/>
        <cfvo type="num" val="1"/>
        <cfvo type="num" val="2"/>
      </iconSet>
    </cfRule>
  </conditionalFormatting>
  <conditionalFormatting sqref="D38:D39">
    <cfRule type="containsText" dxfId="302" priority="172" operator="containsText" text="Please fill in data">
      <formula>NOT(ISERROR(SEARCH("Please fill in data",D38)))</formula>
    </cfRule>
  </conditionalFormatting>
  <conditionalFormatting sqref="C35:C39">
    <cfRule type="iconSet" priority="173">
      <iconSet iconSet="3Symbols" showValue="0">
        <cfvo type="percent" val="0"/>
        <cfvo type="num" val="1"/>
        <cfvo type="num" val="2"/>
      </iconSet>
    </cfRule>
  </conditionalFormatting>
  <conditionalFormatting sqref="D37">
    <cfRule type="containsText" dxfId="301" priority="171" operator="containsText" text="Please fill in data">
      <formula>NOT(ISERROR(SEARCH("Please fill in data",D37)))</formula>
    </cfRule>
  </conditionalFormatting>
  <conditionalFormatting sqref="E119">
    <cfRule type="containsText" dxfId="300" priority="146" operator="containsText" text="Please fill in data">
      <formula>NOT(ISERROR(SEARCH("Please fill in data",E119)))</formula>
    </cfRule>
  </conditionalFormatting>
  <conditionalFormatting sqref="D70 D72 D74 D80 D88 D90 D82:D86">
    <cfRule type="containsText" dxfId="299" priority="166" operator="containsText" text="Please fill in data">
      <formula>NOT(ISERROR(SEARCH("Please fill in data",D70)))</formula>
    </cfRule>
  </conditionalFormatting>
  <conditionalFormatting sqref="D73 D75 D81 D87 D89">
    <cfRule type="containsText" dxfId="298" priority="165" operator="containsText" text="Please fill in data">
      <formula>NOT(ISERROR(SEARCH("Please fill in data",D73)))</formula>
    </cfRule>
  </conditionalFormatting>
  <conditionalFormatting sqref="C70:C90">
    <cfRule type="iconSet" priority="168">
      <iconSet iconSet="3Symbols" showValue="0">
        <cfvo type="percent" val="0"/>
        <cfvo type="num" val="1"/>
        <cfvo type="num" val="2"/>
      </iconSet>
    </cfRule>
  </conditionalFormatting>
  <conditionalFormatting sqref="D71">
    <cfRule type="containsText" dxfId="297" priority="164" operator="containsText" text="Please fill in data">
      <formula>NOT(ISERROR(SEARCH("Please fill in data",D71)))</formula>
    </cfRule>
  </conditionalFormatting>
  <conditionalFormatting sqref="D143">
    <cfRule type="containsText" dxfId="296" priority="160" operator="containsText" text="Please fill in data">
      <formula>NOT(ISERROR(SEARCH("Please fill in data",D143)))</formula>
    </cfRule>
  </conditionalFormatting>
  <conditionalFormatting sqref="E91">
    <cfRule type="containsText" dxfId="295" priority="147" operator="containsText" text="Please fill in data">
      <formula>NOT(ISERROR(SEARCH("Please fill in data",E91)))</formula>
    </cfRule>
  </conditionalFormatting>
  <conditionalFormatting sqref="C162">
    <cfRule type="iconSet" priority="159">
      <iconSet iconSet="3Symbols" showValue="0">
        <cfvo type="percent" val="0"/>
        <cfvo type="num" val="1"/>
        <cfvo type="num" val="2"/>
      </iconSet>
    </cfRule>
  </conditionalFormatting>
  <conditionalFormatting sqref="E233:E234">
    <cfRule type="containsText" dxfId="294" priority="143" operator="containsText" text="Please fill in data">
      <formula>NOT(ISERROR(SEARCH("Please fill in data",E233)))</formula>
    </cfRule>
  </conditionalFormatting>
  <conditionalFormatting sqref="C222:C229">
    <cfRule type="iconSet" priority="155">
      <iconSet iconSet="3Symbols" showValue="0">
        <cfvo type="percent" val="0"/>
        <cfvo type="num" val="1"/>
        <cfvo type="num" val="2"/>
      </iconSet>
    </cfRule>
  </conditionalFormatting>
  <conditionalFormatting sqref="D222:D229">
    <cfRule type="containsText" dxfId="293" priority="153" operator="containsText" text="Please fill in data">
      <formula>NOT(ISERROR(SEARCH("Please fill in data",D222)))</formula>
    </cfRule>
  </conditionalFormatting>
  <conditionalFormatting sqref="D67:D68">
    <cfRule type="containsText" dxfId="292" priority="152" operator="containsText" text="Please fill in data">
      <formula>NOT(ISERROR(SEARCH("Please fill in data",D67)))</formula>
    </cfRule>
  </conditionalFormatting>
  <conditionalFormatting sqref="E94:E99">
    <cfRule type="containsText" dxfId="291" priority="133" operator="containsText" text="Please fill in data">
      <formula>NOT(ISERROR(SEARCH("Please fill in data",E94)))</formula>
    </cfRule>
  </conditionalFormatting>
  <conditionalFormatting sqref="E66:E69 E130:E137">
    <cfRule type="containsText" dxfId="290" priority="150" operator="containsText" text="Please fill in data">
      <formula>NOT(ISERROR(SEARCH("Please fill in data",E66)))</formula>
    </cfRule>
  </conditionalFormatting>
  <conditionalFormatting sqref="E5:E10">
    <cfRule type="containsText" dxfId="289" priority="149" operator="containsText" text="Please fill in data">
      <formula>NOT(ISERROR(SEARCH("Please fill in data",E5)))</formula>
    </cfRule>
  </conditionalFormatting>
  <conditionalFormatting sqref="E122:E126">
    <cfRule type="containsText" dxfId="288" priority="131" operator="containsText" text="Please fill in data">
      <formula>NOT(ISERROR(SEARCH("Please fill in data",E122)))</formula>
    </cfRule>
  </conditionalFormatting>
  <conditionalFormatting sqref="E63">
    <cfRule type="containsText" dxfId="287" priority="148" operator="containsText" text="Please fill in data">
      <formula>NOT(ISERROR(SEARCH("Please fill in data",E63)))</formula>
    </cfRule>
  </conditionalFormatting>
  <conditionalFormatting sqref="E206 E214">
    <cfRule type="containsText" dxfId="286" priority="144" operator="containsText" text="Please fill in data">
      <formula>NOT(ISERROR(SEARCH("Please fill in data",E206)))</formula>
    </cfRule>
  </conditionalFormatting>
  <conditionalFormatting sqref="E192">
    <cfRule type="containsText" dxfId="285" priority="128" operator="containsText" text="Please fill in data">
      <formula>NOT(ISERROR(SEARCH("Please fill in data",E192)))</formula>
    </cfRule>
  </conditionalFormatting>
  <conditionalFormatting sqref="E296:E297">
    <cfRule type="containsText" dxfId="284" priority="142" operator="containsText" text="Please fill in data">
      <formula>NOT(ISERROR(SEARCH("Please fill in data",E296)))</formula>
    </cfRule>
  </conditionalFormatting>
  <conditionalFormatting sqref="E220:E221">
    <cfRule type="containsText" dxfId="283" priority="123" operator="containsText" text="Please fill in data">
      <formula>NOT(ISERROR(SEARCH("Please fill in data",E220)))</formula>
    </cfRule>
  </conditionalFormatting>
  <conditionalFormatting sqref="E65">
    <cfRule type="containsText" dxfId="282" priority="140" operator="containsText" text="Please fill in data">
      <formula>NOT(ISERROR(SEARCH("Please fill in data",E65)))</formula>
    </cfRule>
  </conditionalFormatting>
  <conditionalFormatting sqref="E93">
    <cfRule type="containsText" dxfId="281" priority="139" operator="containsText" text="Please fill in data">
      <formula>NOT(ISERROR(SEARCH("Please fill in data",E93)))</formula>
    </cfRule>
  </conditionalFormatting>
  <conditionalFormatting sqref="E101:E114">
    <cfRule type="containsText" dxfId="280" priority="132" operator="containsText" text="Please fill in data">
      <formula>NOT(ISERROR(SEARCH("Please fill in data",E101)))</formula>
    </cfRule>
  </conditionalFormatting>
  <conditionalFormatting sqref="E43:E62">
    <cfRule type="containsText" dxfId="279" priority="138" operator="containsText" text="Please fill in data">
      <formula>NOT(ISERROR(SEARCH("Please fill in data",E43)))</formula>
    </cfRule>
  </conditionalFormatting>
  <conditionalFormatting sqref="E100 E115:E118">
    <cfRule type="containsText" dxfId="278" priority="137" operator="containsText" text="Please fill in data">
      <formula>NOT(ISERROR(SEARCH("Please fill in data",E100)))</formula>
    </cfRule>
  </conditionalFormatting>
  <conditionalFormatting sqref="E138:E139 E145:E157">
    <cfRule type="containsText" dxfId="277" priority="136" operator="containsText" text="Please fill in data">
      <formula>NOT(ISERROR(SEARCH("Please fill in data",E138)))</formula>
    </cfRule>
  </conditionalFormatting>
  <conditionalFormatting sqref="E166:E178">
    <cfRule type="containsText" dxfId="276" priority="135" operator="containsText" text="Please fill in data">
      <formula>NOT(ISERROR(SEARCH("Please fill in data",E166)))</formula>
    </cfRule>
  </conditionalFormatting>
  <conditionalFormatting sqref="E140:E144">
    <cfRule type="containsText" dxfId="275" priority="129" operator="containsText" text="Please fill in data">
      <formula>NOT(ISERROR(SEARCH("Please fill in data",E140)))</formula>
    </cfRule>
  </conditionalFormatting>
  <conditionalFormatting sqref="E193">
    <cfRule type="containsText" dxfId="274" priority="127" operator="containsText" text="Please fill in data">
      <formula>NOT(ISERROR(SEARCH("Please fill in data",E193)))</formula>
    </cfRule>
  </conditionalFormatting>
  <conditionalFormatting sqref="E201:E205">
    <cfRule type="containsText" dxfId="273" priority="126" operator="containsText" text="Please fill in data">
      <formula>NOT(ISERROR(SEARCH("Please fill in data",E201)))</formula>
    </cfRule>
  </conditionalFormatting>
  <conditionalFormatting sqref="E207:E213">
    <cfRule type="containsText" dxfId="272" priority="125" operator="containsText" text="Please fill in data">
      <formula>NOT(ISERROR(SEARCH("Please fill in data",E207)))</formula>
    </cfRule>
  </conditionalFormatting>
  <conditionalFormatting sqref="E215:E216">
    <cfRule type="containsText" dxfId="271" priority="124" operator="containsText" text="Please fill in data">
      <formula>NOT(ISERROR(SEARCH("Please fill in data",E215)))</formula>
    </cfRule>
  </conditionalFormatting>
  <conditionalFormatting sqref="E186:E187 E179:E181">
    <cfRule type="containsText" dxfId="270" priority="122" operator="containsText" text="Please fill in data">
      <formula>NOT(ISERROR(SEARCH("Please fill in data",E179)))</formula>
    </cfRule>
  </conditionalFormatting>
  <conditionalFormatting sqref="E298 E300 E302">
    <cfRule type="containsText" dxfId="269" priority="120" operator="containsText" text="Please fill in data">
      <formula>NOT(ISERROR(SEARCH("Please fill in data",E298)))</formula>
    </cfRule>
  </conditionalFormatting>
  <conditionalFormatting sqref="E299 E301 E303">
    <cfRule type="containsText" dxfId="268" priority="121" operator="containsText" text="Please fill in data">
      <formula>NOT(ISERROR(SEARCH("Please fill in data",E299)))</formula>
    </cfRule>
  </conditionalFormatting>
  <conditionalFormatting sqref="E14:E39">
    <cfRule type="containsText" dxfId="267" priority="119" operator="containsText" text="Please fill in data">
      <formula>NOT(ISERROR(SEARCH("Please fill in data",E14)))</formula>
    </cfRule>
  </conditionalFormatting>
  <conditionalFormatting sqref="E70:E90">
    <cfRule type="containsText" dxfId="266" priority="118" operator="containsText" text="Please fill in data">
      <formula>NOT(ISERROR(SEARCH("Please fill in data",E70)))</formula>
    </cfRule>
  </conditionalFormatting>
  <conditionalFormatting sqref="E222:E229">
    <cfRule type="containsText" dxfId="265" priority="115" operator="containsText" text="Please fill in data">
      <formula>NOT(ISERROR(SEARCH("Please fill in data",E222)))</formula>
    </cfRule>
  </conditionalFormatting>
  <conditionalFormatting sqref="E182:E185">
    <cfRule type="containsText" dxfId="264" priority="113" operator="containsText" text="Please fill in data">
      <formula>NOT(ISERROR(SEARCH("Please fill in data",E182)))</formula>
    </cfRule>
  </conditionalFormatting>
  <conditionalFormatting sqref="D162 D146 D144 D138:D139 D133 D148:D157">
    <cfRule type="containsText" dxfId="263" priority="102" operator="containsText" text="Please fill in data">
      <formula>NOT(ISERROR(SEARCH("Please fill in data",D133)))</formula>
    </cfRule>
  </conditionalFormatting>
  <conditionalFormatting sqref="D78:D79">
    <cfRule type="containsText" dxfId="262" priority="105" operator="containsText" text="Please fill in data">
      <formula>NOT(ISERROR(SEARCH("Please fill in data",D78)))</formula>
    </cfRule>
  </conditionalFormatting>
  <conditionalFormatting sqref="D94:D99">
    <cfRule type="containsText" dxfId="261" priority="104" operator="containsText" text="Please fill in data">
      <formula>NOT(ISERROR(SEARCH("Please fill in data",D94)))</formula>
    </cfRule>
  </conditionalFormatting>
  <conditionalFormatting sqref="D101:D114">
    <cfRule type="containsText" dxfId="260" priority="103" operator="containsText" text="Please fill in data">
      <formula>NOT(ISERROR(SEARCH("Please fill in data",D101)))</formula>
    </cfRule>
  </conditionalFormatting>
  <conditionalFormatting sqref="D76">
    <cfRule type="containsText" dxfId="259" priority="98" operator="containsText" text="Please fill in data">
      <formula>NOT(ISERROR(SEARCH("Please fill in data",D76)))</formula>
    </cfRule>
  </conditionalFormatting>
  <conditionalFormatting sqref="D77">
    <cfRule type="containsText" dxfId="258" priority="97" operator="containsText" text="Please fill in data">
      <formula>NOT(ISERROR(SEARCH("Please fill in data",D77)))</formula>
    </cfRule>
  </conditionalFormatting>
  <conditionalFormatting sqref="D132">
    <cfRule type="containsText" dxfId="257" priority="85" operator="containsText" text="Please fill in data">
      <formula>NOT(ISERROR(SEARCH("Please fill in data",D132)))</formula>
    </cfRule>
  </conditionalFormatting>
  <conditionalFormatting sqref="C180">
    <cfRule type="iconSet" priority="79">
      <iconSet iconSet="3Symbols" showValue="0">
        <cfvo type="percent" val="0"/>
        <cfvo type="num" val="1"/>
        <cfvo type="num" val="2"/>
      </iconSet>
    </cfRule>
  </conditionalFormatting>
  <conditionalFormatting sqref="C181">
    <cfRule type="iconSet" priority="78">
      <iconSet iconSet="3Symbols" showValue="0">
        <cfvo type="percent" val="0"/>
        <cfvo type="num" val="1"/>
        <cfvo type="num" val="2"/>
      </iconSet>
    </cfRule>
  </conditionalFormatting>
  <conditionalFormatting sqref="E307 E309 E311">
    <cfRule type="containsText" dxfId="256" priority="58" operator="containsText" text="Please fill in data">
      <formula>NOT(ISERROR(SEARCH("Please fill in data",E307)))</formula>
    </cfRule>
  </conditionalFormatting>
  <conditionalFormatting sqref="E161:E162">
    <cfRule type="containsText" dxfId="255" priority="71" operator="containsText" text="Please fill in data">
      <formula>NOT(ISERROR(SEARCH("Please fill in data",E161)))</formula>
    </cfRule>
  </conditionalFormatting>
  <conditionalFormatting sqref="C182">
    <cfRule type="iconSet" priority="68">
      <iconSet iconSet="3Symbols" showValue="0">
        <cfvo type="percent" val="0"/>
        <cfvo type="num" val="1"/>
        <cfvo type="num" val="2"/>
      </iconSet>
    </cfRule>
  </conditionalFormatting>
  <conditionalFormatting sqref="C183">
    <cfRule type="iconSet" priority="67">
      <iconSet iconSet="3Symbols" showValue="0">
        <cfvo type="percent" val="0"/>
        <cfvo type="num" val="1"/>
        <cfvo type="num" val="2"/>
      </iconSet>
    </cfRule>
  </conditionalFormatting>
  <conditionalFormatting sqref="C184">
    <cfRule type="iconSet" priority="66">
      <iconSet iconSet="3Symbols" showValue="0">
        <cfvo type="percent" val="0"/>
        <cfvo type="num" val="1"/>
        <cfvo type="num" val="2"/>
      </iconSet>
    </cfRule>
  </conditionalFormatting>
  <conditionalFormatting sqref="C185">
    <cfRule type="iconSet" priority="65">
      <iconSet iconSet="3Symbols" showValue="0">
        <cfvo type="percent" val="0"/>
        <cfvo type="num" val="1"/>
        <cfvo type="num" val="2"/>
      </iconSet>
    </cfRule>
  </conditionalFormatting>
  <conditionalFormatting sqref="E188">
    <cfRule type="containsText" dxfId="254" priority="64" operator="containsText" text="Please fill in data">
      <formula>NOT(ISERROR(SEARCH("Please fill in data",E188)))</formula>
    </cfRule>
  </conditionalFormatting>
  <conditionalFormatting sqref="D296">
    <cfRule type="containsText" dxfId="253" priority="62" operator="containsText" text="Please fill in data">
      <formula>NOT(ISERROR(SEARCH("Please fill in data",D296)))</formula>
    </cfRule>
  </conditionalFormatting>
  <conditionalFormatting sqref="E304:E305">
    <cfRule type="containsText" dxfId="252" priority="59" operator="containsText" text="Please fill in data">
      <formula>NOT(ISERROR(SEARCH("Please fill in data",E304)))</formula>
    </cfRule>
  </conditionalFormatting>
  <conditionalFormatting sqref="E306 E308 E310">
    <cfRule type="containsText" dxfId="251" priority="57" operator="containsText" text="Please fill in data">
      <formula>NOT(ISERROR(SEARCH("Please fill in data",E306)))</formula>
    </cfRule>
  </conditionalFormatting>
  <conditionalFormatting sqref="E313 E315">
    <cfRule type="containsText" dxfId="250" priority="50" operator="containsText" text="Please fill in data">
      <formula>NOT(ISERROR(SEARCH("Please fill in data",E313)))</formula>
    </cfRule>
  </conditionalFormatting>
  <conditionalFormatting sqref="E312 E314">
    <cfRule type="containsText" dxfId="249" priority="49" operator="containsText" text="Please fill in data">
      <formula>NOT(ISERROR(SEARCH("Please fill in data",E312)))</formula>
    </cfRule>
  </conditionalFormatting>
  <conditionalFormatting sqref="C296:C301">
    <cfRule type="iconSet" priority="46">
      <iconSet iconSet="3Symbols" showValue="0">
        <cfvo type="percent" val="0"/>
        <cfvo type="num" val="1"/>
        <cfvo type="num" val="2"/>
      </iconSet>
    </cfRule>
  </conditionalFormatting>
  <conditionalFormatting sqref="C302:C307">
    <cfRule type="iconSet" priority="45">
      <iconSet iconSet="3Symbols" showValue="0">
        <cfvo type="percent" val="0"/>
        <cfvo type="num" val="1"/>
        <cfvo type="num" val="2"/>
      </iconSet>
    </cfRule>
  </conditionalFormatting>
  <conditionalFormatting sqref="C308:C313">
    <cfRule type="iconSet" priority="44">
      <iconSet iconSet="3Symbols" showValue="0">
        <cfvo type="percent" val="0"/>
        <cfvo type="num" val="1"/>
        <cfvo type="num" val="2"/>
      </iconSet>
    </cfRule>
  </conditionalFormatting>
  <conditionalFormatting sqref="C314:C315">
    <cfRule type="iconSet" priority="43">
      <iconSet iconSet="3Symbols" showValue="0">
        <cfvo type="percent" val="0"/>
        <cfvo type="num" val="1"/>
        <cfvo type="num" val="2"/>
      </iconSet>
    </cfRule>
  </conditionalFormatting>
  <conditionalFormatting sqref="D297 D234">
    <cfRule type="containsText" dxfId="248" priority="42" operator="containsText" text="Please fill in data">
      <formula>NOT(ISERROR(SEARCH("Please fill in data",D234)))</formula>
    </cfRule>
  </conditionalFormatting>
  <conditionalFormatting sqref="E194 E196">
    <cfRule type="containsText" dxfId="247" priority="39" operator="containsText" text="Please fill in data">
      <formula>NOT(ISERROR(SEARCH("Please fill in data",E194)))</formula>
    </cfRule>
  </conditionalFormatting>
  <conditionalFormatting sqref="E195 E197">
    <cfRule type="containsText" dxfId="246" priority="38" operator="containsText" text="Please fill in data">
      <formula>NOT(ISERROR(SEARCH("Please fill in data",E195)))</formula>
    </cfRule>
  </conditionalFormatting>
  <conditionalFormatting sqref="C192:C193">
    <cfRule type="iconSet" priority="492">
      <iconSet iconSet="3Symbols" showValue="0">
        <cfvo type="percent" val="0"/>
        <cfvo type="num" val="1"/>
        <cfvo type="num" val="2"/>
      </iconSet>
    </cfRule>
  </conditionalFormatting>
  <conditionalFormatting sqref="C194:C197">
    <cfRule type="iconSet" priority="494">
      <iconSet iconSet="3Symbols" showValue="0">
        <cfvo type="percent" val="0"/>
        <cfvo type="num" val="1"/>
        <cfvo type="num" val="2"/>
      </iconSet>
    </cfRule>
  </conditionalFormatting>
  <conditionalFormatting sqref="D69">
    <cfRule type="containsText" dxfId="245" priority="37" operator="containsText" text="Please fill in data">
      <formula>NOT(ISERROR(SEARCH("Please fill in data",D69)))</formula>
    </cfRule>
  </conditionalFormatting>
  <conditionalFormatting sqref="D298">
    <cfRule type="containsText" dxfId="244" priority="36" operator="containsText" text="Please fill in data">
      <formula>NOT(ISERROR(SEARCH("Please fill in data",D298)))</formula>
    </cfRule>
  </conditionalFormatting>
  <conditionalFormatting sqref="D147">
    <cfRule type="expression" dxfId="243" priority="18">
      <formula>$D$147&gt;1</formula>
    </cfRule>
  </conditionalFormatting>
  <conditionalFormatting sqref="D161">
    <cfRule type="containsText" dxfId="242" priority="17" operator="containsText" text="Please fill in data">
      <formula>NOT(ISERROR(SEARCH("Please fill in data",D161)))</formula>
    </cfRule>
  </conditionalFormatting>
  <conditionalFormatting sqref="D182:D185">
    <cfRule type="containsText" dxfId="241" priority="16" operator="containsText" text="Please fill in data">
      <formula>NOT(ISERROR(SEARCH("Please fill in data",D182)))</formula>
    </cfRule>
  </conditionalFormatting>
  <conditionalFormatting sqref="D188">
    <cfRule type="containsText" dxfId="240" priority="15" operator="containsText" text="Please fill in data">
      <formula>NOT(ISERROR(SEARCH("Please fill in data",D188)))</formula>
    </cfRule>
  </conditionalFormatting>
  <conditionalFormatting sqref="D140">
    <cfRule type="containsText" dxfId="239" priority="13" operator="containsText" text="Please fill in data">
      <formula>NOT(ISERROR(SEARCH("Please fill in data",D140)))</formula>
    </cfRule>
  </conditionalFormatting>
  <conditionalFormatting sqref="C143">
    <cfRule type="iconSet" priority="12">
      <iconSet iconSet="3Symbols" showValue="0">
        <cfvo type="percent" val="0"/>
        <cfvo type="num" val="1"/>
        <cfvo type="num" val="2"/>
      </iconSet>
    </cfRule>
  </conditionalFormatting>
  <conditionalFormatting sqref="D299 D301 D303 D305 D307 D309 D311 D313 D315">
    <cfRule type="containsText" dxfId="238" priority="11" operator="containsText" text="Please fill in data">
      <formula>NOT(ISERROR(SEARCH("Please fill in data",D299)))</formula>
    </cfRule>
  </conditionalFormatting>
  <conditionalFormatting sqref="D314 D312 D310 D308 D306 D304 D302 D300">
    <cfRule type="containsText" dxfId="237" priority="10" operator="containsText" text="Please fill in data">
      <formula>NOT(ISERROR(SEARCH("Please fill in data",D300)))</formula>
    </cfRule>
  </conditionalFormatting>
  <conditionalFormatting sqref="C233:C234">
    <cfRule type="iconSet" priority="497">
      <iconSet iconSet="3Symbols" showValue="0">
        <cfvo type="percent" val="0"/>
        <cfvo type="num" val="1"/>
        <cfvo type="num" val="2"/>
      </iconSet>
    </cfRule>
  </conditionalFormatting>
  <conditionalFormatting sqref="D235 D237 D239 D241 D243 D245 D247 D249 D251 D253 D255 D257 D259 D261 D263 D265 D267 D269 D271 D273 D275 D277 D279 D281 D283 D285 D287 D289 D291">
    <cfRule type="containsText" dxfId="236" priority="8" operator="containsText" text="Please fill in data">
      <formula>NOT(ISERROR(SEARCH("Please fill in data",D235)))</formula>
    </cfRule>
  </conditionalFormatting>
  <conditionalFormatting sqref="E235:E292">
    <cfRule type="containsText" dxfId="235" priority="7" operator="containsText" text="Please fill in data">
      <formula>NOT(ISERROR(SEARCH("Please fill in data",E235)))</formula>
    </cfRule>
  </conditionalFormatting>
  <conditionalFormatting sqref="D236 D238 D240 D242 D244 D246 D248 D250 D252 D254 D256 D258 D260 D262 D264 D266 D268 D270 D272 D274 D276 D278 D280 D282 D284 D286 D288 D290 D292">
    <cfRule type="containsText" dxfId="234" priority="6" operator="containsText" text="Please fill in data">
      <formula>NOT(ISERROR(SEARCH("Please fill in data",D236)))</formula>
    </cfRule>
  </conditionalFormatting>
  <conditionalFormatting sqref="C235:C292">
    <cfRule type="iconSet" priority="9">
      <iconSet iconSet="3Symbols" showValue="0">
        <cfvo type="percent" val="0"/>
        <cfvo type="num" val="1"/>
        <cfvo type="num" val="2"/>
      </iconSet>
    </cfRule>
  </conditionalFormatting>
  <conditionalFormatting sqref="D8">
    <cfRule type="containsText" dxfId="233" priority="5" operator="containsText" text="Please fill in data">
      <formula>NOT(ISERROR(SEARCH("Please fill in data",D8)))</formula>
    </cfRule>
  </conditionalFormatting>
  <conditionalFormatting sqref="D9:D10">
    <cfRule type="containsText" dxfId="232" priority="2" operator="containsText" text="Please fill in data">
      <formula>NOT(ISERROR(SEARCH("Please fill in data",D9)))</formula>
    </cfRule>
  </conditionalFormatting>
  <conditionalFormatting sqref="D5">
    <cfRule type="containsText" dxfId="231" priority="4" operator="containsText" text="Please fill in data">
      <formula>NOT(ISERROR(SEARCH("Please fill in data",D5)))</formula>
    </cfRule>
  </conditionalFormatting>
  <conditionalFormatting sqref="D6:D7">
    <cfRule type="containsText" dxfId="230" priority="3" operator="containsText" text="Please fill in data">
      <formula>NOT(ISERROR(SEARCH("Please fill in data",D6)))</formula>
    </cfRule>
  </conditionalFormatting>
  <conditionalFormatting sqref="D27:D31">
    <cfRule type="containsText" dxfId="229" priority="1" operator="containsText" text="Please fill in data">
      <formula>NOT(ISERROR(SEARCH("Please fill in data",D27)))</formula>
    </cfRule>
  </conditionalFormatting>
  <dataValidations count="11">
    <dataValidation type="decimal" allowBlank="1" showInputMessage="1" showErrorMessage="1" errorTitle="Data validation" error="Please use a percentage between 0,00% and 100,00%." sqref="D147 D77" xr:uid="{00000000-0002-0000-0400-000000000000}">
      <formula1>0</formula1>
      <formula2>1</formula2>
    </dataValidation>
    <dataValidation allowBlank="1" showInputMessage="1" showErrorMessage="1" errorTitle="Data validation" error="Please use a percentage between 0,00% and 100,00%." sqref="D76" xr:uid="{00000000-0002-0000-0400-000001000000}"/>
    <dataValidation type="decimal" allowBlank="1" showInputMessage="1" showErrorMessage="1" errorTitle="Data validation" error="Please use a percentage between 0,00% and 100,00%." sqref="D148:D157 D162 D94:D99 D101:D114 D133 D138:D140 D144 D146 D78:D79 D9:D10" xr:uid="{00000000-0002-0000-0400-000002000000}">
      <formula1>-9.99999999999999E+27</formula1>
      <formula2>9.99999999999999E+27</formula2>
    </dataValidation>
    <dataValidation type="decimal" allowBlank="1" showInputMessage="1" showErrorMessage="1" errorTitle="Data validation" error="Please enter numeric data." sqref="D302 D15:D16 D5:D7 D38:D39 D43:D44 D46 D48:D49 D51:D52 D54:D55 D57:D59 D61 D67:D68 D70 D72:D75 D81:D86 D88 D100 D123:D124 D126 D131 D135:D136 D178:D188 D142 D145 D310 D312 D166:D176 D192:D193 D314 D201:D205 D215:D216 D220:D221 D223:D226 D228:D229 D233 D207:D213 D235 D237 D239 D251 D253 D255 D257 D259 D271 D273 D275 D277 D279:D280 D300 D298 D291 D296 D308 D306 D304 D18:D36" xr:uid="{00000000-0002-0000-0400-000003000000}">
      <formula1>-9.99999999999999E+27</formula1>
      <formula2>9.99999999999999E+27</formula2>
    </dataValidation>
    <dataValidation type="decimal" allowBlank="1" showInputMessage="1" showErrorMessage="1" sqref="D80" xr:uid="{00000000-0002-0000-0400-000004000000}">
      <formula1>-9.99999999999999E+22</formula1>
      <formula2>9.99999999999999E+21</formula2>
    </dataValidation>
    <dataValidation type="whole" allowBlank="1" showInputMessage="1" showErrorMessage="1" errorTitle="Data validation" error="Please enter numeric data. No decimals are allowed." sqref="D134 D87 D122 D125 D8" xr:uid="{00000000-0002-0000-0400-000005000000}">
      <formula1>-9.99999999999999E+29</formula1>
      <formula2>9.9999999999999E+30</formula2>
    </dataValidation>
    <dataValidation type="decimal" allowBlank="1" showInputMessage="1" showErrorMessage="1" sqref="D141" xr:uid="{00000000-0002-0000-0400-000006000000}">
      <formula1>-9.99999999999999E+26</formula1>
      <formula2>9.99999999999999E+26</formula2>
    </dataValidation>
    <dataValidation type="decimal" allowBlank="1" showInputMessage="1" showErrorMessage="1" errorTitle="Data validation" error="Please use a percentage between 0,00% and 100,00%." sqref="D69" xr:uid="{00000000-0002-0000-0400-000007000000}">
      <formula1>-9.99999999999999E+22</formula1>
      <formula2>9.99999999999999E+24</formula2>
    </dataValidation>
    <dataValidation type="date" allowBlank="1" showInputMessage="1" showErrorMessage="1" errorTitle="Data Validation" error="Only dates are allowed in this cell. If the date is unknown or not yet defined, please add your remark in the comment box." sqref="D234 D311 D236 D238 D240:D250 D252 D254 D256 D258 D260:D270 D272 D274 D276 D278 D281:D290 D297 D292:D295 D313 D299 D301 D303 D305 D307 D309 D315" xr:uid="{00000000-0002-0000-0400-000008000000}">
      <formula1>1</formula1>
      <formula2>2958465</formula2>
    </dataValidation>
    <dataValidation type="list" allowBlank="1" showInputMessage="1" showErrorMessage="1" sqref="D197" xr:uid="{00000000-0002-0000-0400-000009000000}">
      <formula1>"Manager, Placement agent, Secondary trading platform, Investor direct, Combination, Other"</formula1>
    </dataValidation>
    <dataValidation type="list" allowBlank="1" showInputMessage="1" showErrorMessage="1" sqref="D195" xr:uid="{00000000-0002-0000-0400-00000A000000}">
      <formula1>"First, Second, Third, Final, Other, Not applicable"</formula1>
    </dataValidation>
  </dataValidations>
  <hyperlinks>
    <hyperlink ref="F3" r:id="rId1" xr:uid="{00000000-0004-0000-0400-000000000000}"/>
    <hyperlink ref="F41" r:id="rId2" xr:uid="{00000000-0004-0000-0400-000001000000}"/>
    <hyperlink ref="F64" r:id="rId3" xr:uid="{00000000-0004-0000-0400-000002000000}"/>
    <hyperlink ref="F120" r:id="rId4" xr:uid="{00000000-0004-0000-0400-000003000000}"/>
    <hyperlink ref="F128" r:id="rId5" xr:uid="{00000000-0004-0000-0400-000004000000}"/>
    <hyperlink ref="F159" r:id="rId6" xr:uid="{00000000-0004-0000-0400-000005000000}"/>
    <hyperlink ref="F190" r:id="rId7" xr:uid="{00000000-0004-0000-0400-000006000000}"/>
    <hyperlink ref="F199" r:id="rId8" xr:uid="{00000000-0004-0000-0400-000007000000}"/>
    <hyperlink ref="F218" r:id="rId9" xr:uid="{00000000-0004-0000-0400-000008000000}"/>
    <hyperlink ref="F231" r:id="rId10" xr:uid="{00000000-0004-0000-0400-000009000000}"/>
    <hyperlink ref="F12" r:id="rId11" location="inrev-guidelines" xr:uid="{00000000-0004-0000-0400-00000A000000}"/>
    <hyperlink ref="F92" r:id="rId12" location="performance-measurement" xr:uid="{00000000-0004-0000-0400-00000B000000}"/>
    <hyperlink ref="F164" r:id="rId13" location="fee-and-expense-metrics" xr:uid="{00000000-0004-0000-0400-00000C000000}"/>
    <hyperlink ref="F162" r:id="rId14" display="Indicate total compliance % with the INREV sustainability reporting requirements and recommendations. Click to go to INREV Assessment online tool." xr:uid="{00000000-0004-0000-0400-00000D000000}"/>
    <hyperlink ref="F186" r:id="rId15" location="section-tools-and-examples" display="Property fees earned by the manager classified in line with the INREV Guidelines. See List of fees and costs for items explicitly excluded for REER calculation purposes." xr:uid="{00000000-0004-0000-0400-00000E000000}"/>
    <hyperlink ref="F180" r:id="rId16" location="section-tools-and-examples" display="INREV NAV calculated on a time weighted basis for the reporting period. Click here for detailed calculation guidance for INREV fee and expense metrics." xr:uid="{00000000-0004-0000-0400-00000F000000}"/>
    <hyperlink ref="F181" r:id="rId17" location="section-tools-and-examples" display="Vehicle GAV adjusted for INREV required items and fair value concepts. Calculated on a time weighted basis for the reporting period. Click here for detailed calculation guidance for INREV fee and expense metrics." xr:uid="{00000000-0004-0000-0400-000010000000}"/>
    <hyperlink ref="F187" r:id="rId18" location="section-tools-and-examples" display="Property costs charged by external service providers classified in line with the INREV Guidelines. See List of fees and costs for items explicitly excluded for REER calculation purposes." xr:uid="{00000000-0004-0000-0400-000011000000}"/>
    <hyperlink ref="F179" r:id="rId19" location="section-tools-and-examples" xr:uid="{00000000-0004-0000-0400-000012000000}"/>
    <hyperlink ref="F178" r:id="rId20" location="section-tools-and-examples" display="Vehicle fees earned by the manager classified in line with the INREV Guidelines. Click to see List of fees and costs for items explicitly excluded from INREV ratios." xr:uid="{00000000-0004-0000-0400-000013000000}"/>
    <hyperlink ref="F185" r:id="rId21" location="section-tools-and-examples" display="Optional ratio calculated as vehicle fees (#11.13) and costs (#11.14), including tax, expressed as a percentage of time-weighted average INREV NAV(#11.15). Calculated on a rolling four-quarter basis. Click here for detailed calculation guidance for INREV fee and expense metrics." xr:uid="{93352686-D593-4EFD-B799-0A8DFDFF9EF9}"/>
    <hyperlink ref="F184" r:id="rId22" location="section-tools-and-examples" display="Optional ratio calculated as vehicle fees (#11.13) and costs (#11.14), including tax, expressed as a percentage of time-weighted average INREV GAV(#11.16). Calculated on a rolling four-quarter basis. Click here for detailed calculation guidance for INREV fee and expense metrics." xr:uid="{3CD99C9D-059E-46DA-B974-012CA65828DF}"/>
  </hyperlinks>
  <pageMargins left="0.70866141732283472" right="0.70866141732283472" top="0.45" bottom="0.74803149606299213" header="0.31496062992125984" footer="0.31496062992125984"/>
  <pageSetup paperSize="9" scale="83" fitToHeight="0" orientation="landscape" r:id="rId23"/>
  <headerFooter>
    <oddFooter>&amp;LINREV&amp;CPage &amp;P of &amp;N&amp;RDate &amp;D</oddFooter>
  </headerFooter>
  <ignoredErrors>
    <ignoredError sqref="A63:A65 A11:A13 A40:A42 A91:A93 A119:A121 A127:A129 A163:A165 A189:A191 A230:A232 A198:A200 A217:A219 A158:A161" numberStoredAsText="1"/>
  </ignoredErrors>
  <drawing r:id="rId24"/>
  <extLst>
    <ext xmlns:x14="http://schemas.microsoft.com/office/spreadsheetml/2009/9/main" uri="{CCE6A557-97BC-4b89-ADB6-D9C93CAAB3DF}">
      <x14:dataValidations xmlns:xm="http://schemas.microsoft.com/office/excel/2006/main" count="1">
        <x14:dataValidation type="list" allowBlank="1" showInputMessage="1" showErrorMessage="1" errorTitle="Data validation" error="Please select one of the options from the dropdown box." xr:uid="{00000000-0002-0000-0400-00000B000000}">
          <x14:formula1>
            <xm:f>Tables!$A$47:$A$53</xm:f>
          </x14:formula1>
          <xm:sqref>D137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tabColor theme="0"/>
    <pageSetUpPr fitToPage="1"/>
  </sheetPr>
  <dimension ref="A1:J70"/>
  <sheetViews>
    <sheetView showGridLines="0" zoomScaleNormal="100" workbookViewId="0">
      <pane ySplit="2" topLeftCell="A3" activePane="bottomLeft" state="frozen"/>
      <selection activeCell="D125" sqref="D125"/>
      <selection pane="bottomLeft" activeCell="D125" sqref="D125"/>
    </sheetView>
  </sheetViews>
  <sheetFormatPr defaultColWidth="9.140625" defaultRowHeight="15"/>
  <cols>
    <col min="1" max="1" width="9.85546875" style="207" customWidth="1"/>
    <col min="2" max="2" width="62.5703125" style="207" customWidth="1"/>
    <col min="3" max="3" width="5.5703125" style="207" customWidth="1"/>
    <col min="4" max="4" width="32.5703125" style="207" customWidth="1"/>
    <col min="5" max="5" width="47.7109375" style="207" customWidth="1"/>
    <col min="6" max="6" width="66.85546875" style="225" customWidth="1"/>
    <col min="7" max="14" width="9.140625" style="207" customWidth="1"/>
    <col min="15" max="16384" width="9.140625" style="207"/>
  </cols>
  <sheetData>
    <row r="1" spans="1:10" s="197" customFormat="1" ht="65.099999999999994" customHeight="1">
      <c r="A1" s="183" t="s">
        <v>843</v>
      </c>
      <c r="B1" s="195"/>
      <c r="C1" s="193"/>
      <c r="D1" s="185"/>
      <c r="E1" s="178"/>
      <c r="F1" s="179"/>
      <c r="H1" s="198" t="s">
        <v>59</v>
      </c>
      <c r="J1" s="203"/>
    </row>
    <row r="2" spans="1:10" s="200" customFormat="1" ht="24.95" customHeight="1" thickBot="1">
      <c r="A2" s="180" t="str">
        <f>Tables!L2</f>
        <v>Version 3.1 / Currency: Not specified</v>
      </c>
      <c r="B2" s="194"/>
      <c r="C2" s="194"/>
      <c r="D2" s="194"/>
      <c r="E2" s="194"/>
      <c r="F2" s="182"/>
      <c r="G2" s="205"/>
    </row>
    <row r="3" spans="1:10" s="201" customFormat="1" ht="24.95" customHeight="1">
      <c r="A3" s="74">
        <v>16</v>
      </c>
      <c r="B3" s="89" t="s">
        <v>844</v>
      </c>
      <c r="C3" s="75"/>
      <c r="D3" s="76" t="str">
        <f>CONCATENATE("Data ",'Key Vehicle Terms'!$D$11," ",'Key Vehicle Terms'!$D$10)</f>
        <v xml:space="preserve">Data  </v>
      </c>
      <c r="E3" s="77" t="s">
        <v>61</v>
      </c>
      <c r="F3" s="78" t="s">
        <v>62</v>
      </c>
    </row>
    <row r="4" spans="1:10" s="200" customFormat="1" ht="11.1" customHeight="1">
      <c r="A4" s="73"/>
      <c r="B4" s="87"/>
      <c r="C4" s="72"/>
      <c r="D4" s="72"/>
      <c r="E4" s="72"/>
      <c r="F4" s="88"/>
    </row>
    <row r="5" spans="1:10" s="204" customFormat="1" ht="24.95" customHeight="1">
      <c r="A5" s="95" t="s">
        <v>845</v>
      </c>
      <c r="B5" s="91" t="s">
        <v>846</v>
      </c>
      <c r="C5" s="80">
        <f>IF(COUNTBLANK(D5),1,2)</f>
        <v>1</v>
      </c>
      <c r="D5" s="138"/>
      <c r="E5" s="106"/>
      <c r="F5" s="107"/>
      <c r="G5" s="206"/>
    </row>
    <row r="6" spans="1:10" s="204" customFormat="1" ht="24.95" customHeight="1">
      <c r="A6" s="92" t="s">
        <v>847</v>
      </c>
      <c r="B6" s="93" t="s">
        <v>848</v>
      </c>
      <c r="C6" s="84">
        <f>IF(COUNTBLANK(D6),1,2)</f>
        <v>1</v>
      </c>
      <c r="D6" s="138"/>
      <c r="E6" s="106"/>
      <c r="F6" s="108"/>
      <c r="G6" s="206"/>
    </row>
    <row r="7" spans="1:10" s="204" customFormat="1" ht="24.95" customHeight="1">
      <c r="A7" s="95" t="s">
        <v>849</v>
      </c>
      <c r="B7" s="91" t="s">
        <v>850</v>
      </c>
      <c r="C7" s="80">
        <f>IF(COUNTBLANK(D7),1,2)</f>
        <v>1</v>
      </c>
      <c r="D7" s="153"/>
      <c r="E7" s="416"/>
      <c r="F7" s="107" t="s">
        <v>851</v>
      </c>
      <c r="G7" s="206"/>
    </row>
    <row r="8" spans="1:10" s="204" customFormat="1" ht="24.95" customHeight="1">
      <c r="A8" s="92" t="s">
        <v>852</v>
      </c>
      <c r="B8" s="93" t="s">
        <v>74</v>
      </c>
      <c r="C8" s="84">
        <f>IF(COUNTBLANK(D8),1,2)</f>
        <v>1</v>
      </c>
      <c r="D8" s="163"/>
      <c r="E8" s="106"/>
      <c r="F8" s="108"/>
      <c r="G8" s="206"/>
    </row>
    <row r="9" spans="1:10" s="200" customFormat="1" ht="12.6" customHeight="1">
      <c r="A9" s="73"/>
      <c r="B9" s="87"/>
      <c r="C9" s="72"/>
      <c r="D9" s="72"/>
      <c r="E9" s="72"/>
      <c r="F9" s="88"/>
    </row>
    <row r="10" spans="1:10" s="201" customFormat="1" ht="24.95" customHeight="1">
      <c r="A10" s="74">
        <v>17</v>
      </c>
      <c r="B10" s="89" t="s">
        <v>853</v>
      </c>
      <c r="C10" s="75"/>
      <c r="D10" s="76" t="str">
        <f>$D$3</f>
        <v xml:space="preserve">Data  </v>
      </c>
      <c r="E10" s="77" t="str">
        <f>$E$3</f>
        <v>Comment Box</v>
      </c>
      <c r="F10" s="78" t="s">
        <v>62</v>
      </c>
    </row>
    <row r="11" spans="1:10" s="200" customFormat="1" ht="12.6" customHeight="1">
      <c r="A11" s="73"/>
      <c r="B11" s="87"/>
      <c r="C11" s="72"/>
      <c r="D11" s="72"/>
      <c r="E11" s="72"/>
      <c r="F11" s="88"/>
    </row>
    <row r="12" spans="1:10" s="204" customFormat="1" ht="24.95" customHeight="1">
      <c r="A12" s="95" t="s">
        <v>854</v>
      </c>
      <c r="B12" s="91" t="s">
        <v>855</v>
      </c>
      <c r="C12" s="80">
        <f>IF(COUNTBLANK(D12),1,2)</f>
        <v>1</v>
      </c>
      <c r="D12" s="138"/>
      <c r="E12" s="106"/>
      <c r="F12" s="110" t="s">
        <v>856</v>
      </c>
      <c r="G12" s="206"/>
    </row>
    <row r="13" spans="1:10" s="204" customFormat="1" ht="24.95" customHeight="1">
      <c r="A13" s="92" t="s">
        <v>857</v>
      </c>
      <c r="B13" s="93" t="s">
        <v>858</v>
      </c>
      <c r="C13" s="84">
        <f>IF(COUNTBLANK(D13),1,2)</f>
        <v>1</v>
      </c>
      <c r="D13" s="126"/>
      <c r="E13" s="106"/>
      <c r="F13" s="111" t="s">
        <v>859</v>
      </c>
      <c r="G13" s="206"/>
    </row>
    <row r="14" spans="1:10" s="204" customFormat="1" ht="24.95" customHeight="1">
      <c r="A14" s="95" t="s">
        <v>860</v>
      </c>
      <c r="B14" s="91" t="s">
        <v>861</v>
      </c>
      <c r="C14" s="80">
        <f>IF(COUNTBLANK(D14),1,2)</f>
        <v>1</v>
      </c>
      <c r="D14" s="159"/>
      <c r="E14" s="106"/>
      <c r="F14" s="110" t="s">
        <v>862</v>
      </c>
      <c r="G14" s="206"/>
    </row>
    <row r="15" spans="1:10" s="204" customFormat="1" ht="24.95" customHeight="1">
      <c r="A15" s="92" t="s">
        <v>863</v>
      </c>
      <c r="B15" s="93" t="s">
        <v>864</v>
      </c>
      <c r="C15" s="84">
        <f>IF(COUNTBLANK(D15),1,2)</f>
        <v>1</v>
      </c>
      <c r="D15" s="159"/>
      <c r="E15" s="106"/>
      <c r="F15" s="111" t="s">
        <v>865</v>
      </c>
      <c r="G15" s="206"/>
    </row>
    <row r="16" spans="1:10" s="204" customFormat="1" ht="24.95" customHeight="1">
      <c r="A16" s="95" t="s">
        <v>866</v>
      </c>
      <c r="B16" s="91" t="s">
        <v>867</v>
      </c>
      <c r="C16" s="80"/>
      <c r="D16" s="395">
        <f>IF(((D14&lt;&gt;0)*(D15&lt;&gt;0)=1),D14/D15,0)</f>
        <v>0</v>
      </c>
      <c r="E16" s="106"/>
      <c r="F16" s="110" t="s">
        <v>868</v>
      </c>
      <c r="G16" s="206"/>
    </row>
    <row r="17" spans="1:7" s="200" customFormat="1" ht="12.6" customHeight="1">
      <c r="A17" s="73"/>
      <c r="B17" s="87"/>
      <c r="C17" s="72"/>
      <c r="D17" s="72"/>
      <c r="E17" s="72"/>
      <c r="F17" s="88"/>
    </row>
    <row r="18" spans="1:7" s="201" customFormat="1" ht="24.95" customHeight="1">
      <c r="A18" s="74">
        <v>18</v>
      </c>
      <c r="B18" s="89" t="s">
        <v>869</v>
      </c>
      <c r="C18" s="75"/>
      <c r="D18" s="76" t="str">
        <f>$D$3</f>
        <v xml:space="preserve">Data  </v>
      </c>
      <c r="E18" s="77" t="str">
        <f>$E$3</f>
        <v>Comment Box</v>
      </c>
      <c r="F18" s="78" t="s">
        <v>62</v>
      </c>
    </row>
    <row r="19" spans="1:7" s="200" customFormat="1" ht="12.6" customHeight="1">
      <c r="A19" s="73"/>
      <c r="B19" s="87"/>
      <c r="C19" s="72"/>
      <c r="D19" s="72"/>
      <c r="E19" s="72"/>
      <c r="F19" s="88"/>
    </row>
    <row r="20" spans="1:7" s="204" customFormat="1" ht="24.95" customHeight="1">
      <c r="A20" s="95" t="s">
        <v>870</v>
      </c>
      <c r="B20" s="91" t="s">
        <v>536</v>
      </c>
      <c r="C20" s="80">
        <f t="shared" ref="C20:C30" si="0">IF(COUNTBLANK(D20),1,2)</f>
        <v>1</v>
      </c>
      <c r="D20" s="159"/>
      <c r="E20" s="106"/>
      <c r="F20" s="110" t="s">
        <v>537</v>
      </c>
      <c r="G20" s="206"/>
    </row>
    <row r="21" spans="1:7" s="204" customFormat="1" ht="24.95" customHeight="1">
      <c r="A21" s="92" t="s">
        <v>871</v>
      </c>
      <c r="B21" s="93" t="s">
        <v>539</v>
      </c>
      <c r="C21" s="84">
        <f t="shared" si="0"/>
        <v>1</v>
      </c>
      <c r="D21" s="159"/>
      <c r="E21" s="106"/>
      <c r="F21" s="111" t="s">
        <v>540</v>
      </c>
      <c r="G21" s="206"/>
    </row>
    <row r="22" spans="1:7" s="204" customFormat="1" ht="24.95" customHeight="1">
      <c r="A22" s="95" t="s">
        <v>872</v>
      </c>
      <c r="B22" s="91" t="s">
        <v>541</v>
      </c>
      <c r="C22" s="80">
        <f t="shared" si="0"/>
        <v>1</v>
      </c>
      <c r="D22" s="159"/>
      <c r="E22" s="106"/>
      <c r="F22" s="110" t="s">
        <v>542</v>
      </c>
      <c r="G22" s="206"/>
    </row>
    <row r="23" spans="1:7" s="204" customFormat="1" ht="24.95" customHeight="1">
      <c r="A23" s="92" t="s">
        <v>873</v>
      </c>
      <c r="B23" s="93" t="s">
        <v>544</v>
      </c>
      <c r="C23" s="84">
        <f t="shared" si="0"/>
        <v>1</v>
      </c>
      <c r="D23" s="159"/>
      <c r="E23" s="106"/>
      <c r="F23" s="111" t="s">
        <v>545</v>
      </c>
      <c r="G23" s="206"/>
    </row>
    <row r="24" spans="1:7" s="204" customFormat="1" ht="24.95" customHeight="1">
      <c r="A24" s="95" t="s">
        <v>874</v>
      </c>
      <c r="B24" s="91" t="s">
        <v>547</v>
      </c>
      <c r="C24" s="80">
        <f t="shared" si="0"/>
        <v>1</v>
      </c>
      <c r="D24" s="159"/>
      <c r="E24" s="106"/>
      <c r="F24" s="110" t="s">
        <v>548</v>
      </c>
      <c r="G24" s="206"/>
    </row>
    <row r="25" spans="1:7" s="204" customFormat="1" ht="24.95" customHeight="1">
      <c r="A25" s="92" t="s">
        <v>875</v>
      </c>
      <c r="B25" s="93" t="s">
        <v>550</v>
      </c>
      <c r="C25" s="84">
        <f t="shared" si="0"/>
        <v>1</v>
      </c>
      <c r="D25" s="159"/>
      <c r="E25" s="106"/>
      <c r="F25" s="111" t="s">
        <v>551</v>
      </c>
      <c r="G25" s="206"/>
    </row>
    <row r="26" spans="1:7" s="204" customFormat="1" ht="24.95" customHeight="1">
      <c r="A26" s="95" t="s">
        <v>876</v>
      </c>
      <c r="B26" s="91" t="s">
        <v>553</v>
      </c>
      <c r="C26" s="80">
        <f t="shared" si="0"/>
        <v>1</v>
      </c>
      <c r="D26" s="159"/>
      <c r="E26" s="106"/>
      <c r="F26" s="110" t="s">
        <v>554</v>
      </c>
      <c r="G26" s="206"/>
    </row>
    <row r="27" spans="1:7" s="204" customFormat="1" ht="24.95" customHeight="1">
      <c r="A27" s="92" t="s">
        <v>877</v>
      </c>
      <c r="B27" s="93" t="s">
        <v>878</v>
      </c>
      <c r="C27" s="84">
        <f t="shared" si="0"/>
        <v>1</v>
      </c>
      <c r="D27" s="159"/>
      <c r="E27" s="106"/>
      <c r="F27" s="111" t="s">
        <v>557</v>
      </c>
      <c r="G27" s="206"/>
    </row>
    <row r="28" spans="1:7" s="204" customFormat="1" ht="24.95" customHeight="1">
      <c r="A28" s="95" t="s">
        <v>879</v>
      </c>
      <c r="B28" s="91" t="s">
        <v>559</v>
      </c>
      <c r="C28" s="80">
        <f t="shared" si="0"/>
        <v>1</v>
      </c>
      <c r="D28" s="159"/>
      <c r="E28" s="106"/>
      <c r="F28" s="110" t="s">
        <v>560</v>
      </c>
      <c r="G28" s="206"/>
    </row>
    <row r="29" spans="1:7" s="204" customFormat="1" ht="24.95" customHeight="1">
      <c r="A29" s="92" t="s">
        <v>880</v>
      </c>
      <c r="B29" s="93" t="s">
        <v>562</v>
      </c>
      <c r="C29" s="84">
        <f t="shared" si="0"/>
        <v>1</v>
      </c>
      <c r="D29" s="159"/>
      <c r="E29" s="106"/>
      <c r="F29" s="111" t="s">
        <v>881</v>
      </c>
      <c r="G29" s="206"/>
    </row>
    <row r="30" spans="1:7" s="204" customFormat="1" ht="24.95" customHeight="1">
      <c r="A30" s="95" t="s">
        <v>882</v>
      </c>
      <c r="B30" s="91" t="s">
        <v>565</v>
      </c>
      <c r="C30" s="80">
        <f t="shared" si="0"/>
        <v>1</v>
      </c>
      <c r="D30" s="159"/>
      <c r="E30" s="106"/>
      <c r="F30" s="110" t="s">
        <v>883</v>
      </c>
      <c r="G30" s="206"/>
    </row>
    <row r="31" spans="1:7" s="204" customFormat="1" ht="24.95" customHeight="1">
      <c r="A31" s="92" t="s">
        <v>884</v>
      </c>
      <c r="B31" s="93" t="s">
        <v>885</v>
      </c>
      <c r="C31" s="84"/>
      <c r="D31" s="160">
        <f>SUM(D20:D30)</f>
        <v>0</v>
      </c>
      <c r="E31" s="106"/>
      <c r="F31" s="111" t="s">
        <v>886</v>
      </c>
      <c r="G31" s="206"/>
    </row>
    <row r="32" spans="1:7" s="200" customFormat="1" ht="12.6" customHeight="1">
      <c r="A32" s="73"/>
      <c r="B32" s="87"/>
      <c r="C32" s="72"/>
      <c r="D32" s="72"/>
      <c r="E32" s="72"/>
      <c r="F32" s="88"/>
    </row>
    <row r="33" spans="1:7" s="201" customFormat="1" ht="24.95" customHeight="1">
      <c r="A33" s="74">
        <v>19</v>
      </c>
      <c r="B33" s="89" t="s">
        <v>887</v>
      </c>
      <c r="C33" s="75"/>
      <c r="D33" s="76" t="str">
        <f>$D$3</f>
        <v xml:space="preserve">Data  </v>
      </c>
      <c r="E33" s="77" t="str">
        <f>$E$3</f>
        <v>Comment Box</v>
      </c>
      <c r="F33" s="78" t="s">
        <v>62</v>
      </c>
    </row>
    <row r="34" spans="1:7" s="200" customFormat="1" ht="12.6" customHeight="1">
      <c r="A34" s="73"/>
      <c r="B34" s="72"/>
      <c r="C34" s="72"/>
      <c r="D34" s="72"/>
      <c r="E34" s="72"/>
      <c r="F34" s="88"/>
    </row>
    <row r="35" spans="1:7" s="204" customFormat="1" ht="24.95" customHeight="1">
      <c r="A35" s="95" t="s">
        <v>888</v>
      </c>
      <c r="B35" s="91" t="s">
        <v>600</v>
      </c>
      <c r="C35" s="80">
        <f>IF(COUNTBLANK(D35),1,2)</f>
        <v>1</v>
      </c>
      <c r="D35" s="159"/>
      <c r="E35" s="106"/>
      <c r="F35" s="111" t="s">
        <v>889</v>
      </c>
      <c r="G35" s="206"/>
    </row>
    <row r="36" spans="1:7" s="204" customFormat="1" ht="24.95" customHeight="1">
      <c r="A36" s="92" t="s">
        <v>890</v>
      </c>
      <c r="B36" s="93" t="s">
        <v>603</v>
      </c>
      <c r="C36" s="84">
        <f>IF(COUNTBLANK(D36),1,2)</f>
        <v>1</v>
      </c>
      <c r="D36" s="159"/>
      <c r="E36" s="106"/>
      <c r="F36" s="110" t="s">
        <v>891</v>
      </c>
      <c r="G36" s="206"/>
    </row>
    <row r="37" spans="1:7" s="204" customFormat="1" ht="24.95" customHeight="1">
      <c r="A37" s="95" t="s">
        <v>892</v>
      </c>
      <c r="B37" s="91" t="s">
        <v>605</v>
      </c>
      <c r="C37" s="80">
        <f>IF(COUNTBLANK(D37),1,2)</f>
        <v>1</v>
      </c>
      <c r="D37" s="243"/>
      <c r="E37" s="106"/>
      <c r="F37" s="111" t="s">
        <v>893</v>
      </c>
      <c r="G37" s="206"/>
    </row>
    <row r="38" spans="1:7" s="200" customFormat="1" ht="12.6" customHeight="1">
      <c r="A38" s="73"/>
      <c r="B38" s="72"/>
      <c r="C38" s="72"/>
      <c r="D38" s="72"/>
      <c r="E38" s="72"/>
      <c r="F38" s="88"/>
    </row>
    <row r="39" spans="1:7" s="201" customFormat="1" ht="24.95" customHeight="1">
      <c r="A39" s="74">
        <v>20</v>
      </c>
      <c r="B39" s="74" t="s">
        <v>894</v>
      </c>
      <c r="C39" s="75"/>
      <c r="D39" s="76" t="str">
        <f>$D$3</f>
        <v xml:space="preserve">Data  </v>
      </c>
      <c r="E39" s="77" t="str">
        <f>$E$3</f>
        <v>Comment Box</v>
      </c>
      <c r="F39" s="78" t="s">
        <v>62</v>
      </c>
    </row>
    <row r="40" spans="1:7" s="200" customFormat="1" ht="12.6" customHeight="1">
      <c r="A40" s="73"/>
      <c r="B40" s="72"/>
      <c r="C40" s="72"/>
      <c r="D40" s="72"/>
      <c r="E40" s="72"/>
      <c r="F40" s="131"/>
    </row>
    <row r="41" spans="1:7" s="204" customFormat="1" ht="24.95" customHeight="1">
      <c r="A41" s="92" t="s">
        <v>895</v>
      </c>
      <c r="B41" s="93" t="s">
        <v>618</v>
      </c>
      <c r="C41" s="84">
        <f t="shared" ref="C41:C50" si="1">IF(COUNTBLANK(D41),1,2)</f>
        <v>1</v>
      </c>
      <c r="D41" s="159"/>
      <c r="E41" s="106"/>
      <c r="F41" s="111" t="s">
        <v>896</v>
      </c>
      <c r="G41" s="206"/>
    </row>
    <row r="42" spans="1:7" s="204" customFormat="1" ht="24.95" customHeight="1">
      <c r="A42" s="95" t="s">
        <v>897</v>
      </c>
      <c r="B42" s="91" t="s">
        <v>621</v>
      </c>
      <c r="C42" s="80">
        <f t="shared" si="1"/>
        <v>1</v>
      </c>
      <c r="D42" s="159"/>
      <c r="E42" s="106"/>
      <c r="F42" s="110" t="s">
        <v>898</v>
      </c>
      <c r="G42" s="206"/>
    </row>
    <row r="43" spans="1:7" s="204" customFormat="1" ht="24.95" customHeight="1">
      <c r="A43" s="92" t="s">
        <v>899</v>
      </c>
      <c r="B43" s="93" t="s">
        <v>624</v>
      </c>
      <c r="C43" s="84">
        <f t="shared" si="1"/>
        <v>1</v>
      </c>
      <c r="D43" s="159"/>
      <c r="E43" s="106"/>
      <c r="F43" s="111" t="s">
        <v>900</v>
      </c>
      <c r="G43" s="206"/>
    </row>
    <row r="44" spans="1:7" s="204" customFormat="1" ht="24.95" customHeight="1">
      <c r="A44" s="95" t="s">
        <v>901</v>
      </c>
      <c r="B44" s="91" t="s">
        <v>627</v>
      </c>
      <c r="C44" s="80">
        <f t="shared" si="1"/>
        <v>1</v>
      </c>
      <c r="D44" s="159"/>
      <c r="E44" s="106"/>
      <c r="F44" s="110" t="s">
        <v>902</v>
      </c>
      <c r="G44" s="206"/>
    </row>
    <row r="45" spans="1:7" s="204" customFormat="1" ht="24.95" customHeight="1">
      <c r="A45" s="92" t="s">
        <v>903</v>
      </c>
      <c r="B45" s="93" t="s">
        <v>630</v>
      </c>
      <c r="C45" s="84">
        <f t="shared" si="1"/>
        <v>1</v>
      </c>
      <c r="D45" s="159"/>
      <c r="E45" s="106"/>
      <c r="F45" s="111" t="s">
        <v>904</v>
      </c>
      <c r="G45" s="206"/>
    </row>
    <row r="46" spans="1:7" s="204" customFormat="1" ht="24.95" customHeight="1">
      <c r="A46" s="95" t="s">
        <v>905</v>
      </c>
      <c r="B46" s="91" t="s">
        <v>632</v>
      </c>
      <c r="C46" s="80"/>
      <c r="D46" s="160">
        <f>SUM(D41:D45)</f>
        <v>0</v>
      </c>
      <c r="E46" s="106"/>
      <c r="F46" s="110" t="s">
        <v>906</v>
      </c>
      <c r="G46" s="206"/>
    </row>
    <row r="47" spans="1:7" s="204" customFormat="1" ht="24.95" customHeight="1">
      <c r="A47" s="92" t="s">
        <v>907</v>
      </c>
      <c r="B47" s="93" t="s">
        <v>635</v>
      </c>
      <c r="C47" s="84">
        <f t="shared" si="1"/>
        <v>1</v>
      </c>
      <c r="D47" s="159"/>
      <c r="E47" s="106"/>
      <c r="F47" s="111" t="s">
        <v>908</v>
      </c>
      <c r="G47" s="206"/>
    </row>
    <row r="48" spans="1:7" s="204" customFormat="1" ht="24.95" customHeight="1">
      <c r="A48" s="95" t="s">
        <v>909</v>
      </c>
      <c r="B48" s="91" t="s">
        <v>638</v>
      </c>
      <c r="C48" s="80">
        <f t="shared" si="1"/>
        <v>1</v>
      </c>
      <c r="D48" s="159"/>
      <c r="E48" s="106"/>
      <c r="F48" s="110" t="s">
        <v>910</v>
      </c>
      <c r="G48" s="206"/>
    </row>
    <row r="49" spans="1:7" s="204" customFormat="1" ht="24.95" customHeight="1">
      <c r="A49" s="92" t="s">
        <v>911</v>
      </c>
      <c r="B49" s="93" t="s">
        <v>641</v>
      </c>
      <c r="C49" s="84">
        <f t="shared" si="1"/>
        <v>1</v>
      </c>
      <c r="D49" s="159"/>
      <c r="E49" s="106"/>
      <c r="F49" s="111" t="s">
        <v>912</v>
      </c>
      <c r="G49" s="206"/>
    </row>
    <row r="50" spans="1:7" s="204" customFormat="1" ht="24.95" customHeight="1">
      <c r="A50" s="95" t="s">
        <v>913</v>
      </c>
      <c r="B50" s="91" t="s">
        <v>644</v>
      </c>
      <c r="C50" s="80">
        <f t="shared" si="1"/>
        <v>1</v>
      </c>
      <c r="D50" s="159"/>
      <c r="E50" s="106"/>
      <c r="F50" s="110" t="s">
        <v>914</v>
      </c>
      <c r="G50" s="206"/>
    </row>
    <row r="51" spans="1:7" s="204" customFormat="1" ht="24.95" customHeight="1">
      <c r="A51" s="92" t="s">
        <v>915</v>
      </c>
      <c r="B51" s="93" t="s">
        <v>647</v>
      </c>
      <c r="C51" s="84">
        <f t="shared" ref="C51:C56" si="2">IF(COUNTBLANK(D51),1,2)</f>
        <v>1</v>
      </c>
      <c r="D51" s="159"/>
      <c r="E51" s="106"/>
      <c r="F51" s="111" t="s">
        <v>916</v>
      </c>
      <c r="G51" s="206"/>
    </row>
    <row r="52" spans="1:7" s="204" customFormat="1" ht="24.95" customHeight="1">
      <c r="A52" s="95" t="s">
        <v>917</v>
      </c>
      <c r="B52" s="91" t="s">
        <v>650</v>
      </c>
      <c r="C52" s="80">
        <f t="shared" si="2"/>
        <v>1</v>
      </c>
      <c r="D52" s="159"/>
      <c r="E52" s="106"/>
      <c r="F52" s="110" t="s">
        <v>918</v>
      </c>
      <c r="G52" s="206"/>
    </row>
    <row r="53" spans="1:7" s="204" customFormat="1" ht="24.95" customHeight="1">
      <c r="A53" s="92" t="s">
        <v>919</v>
      </c>
      <c r="B53" s="93" t="s">
        <v>653</v>
      </c>
      <c r="C53" s="84">
        <f t="shared" si="2"/>
        <v>1</v>
      </c>
      <c r="D53" s="159"/>
      <c r="E53" s="106"/>
      <c r="F53" s="111" t="s">
        <v>920</v>
      </c>
      <c r="G53" s="206"/>
    </row>
    <row r="54" spans="1:7" s="204" customFormat="1" ht="24.95" customHeight="1">
      <c r="A54" s="95" t="s">
        <v>921</v>
      </c>
      <c r="B54" s="91" t="s">
        <v>655</v>
      </c>
      <c r="C54" s="80"/>
      <c r="D54" s="160">
        <f>SUM(D49:D53)</f>
        <v>0</v>
      </c>
      <c r="E54" s="106"/>
      <c r="F54" s="110" t="s">
        <v>922</v>
      </c>
      <c r="G54" s="206"/>
    </row>
    <row r="55" spans="1:7" s="204" customFormat="1" ht="24.95" customHeight="1">
      <c r="A55" s="92" t="s">
        <v>923</v>
      </c>
      <c r="B55" s="93" t="s">
        <v>658</v>
      </c>
      <c r="C55" s="84">
        <f t="shared" si="2"/>
        <v>1</v>
      </c>
      <c r="D55" s="159"/>
      <c r="E55" s="106"/>
      <c r="F55" s="111" t="s">
        <v>924</v>
      </c>
      <c r="G55" s="206"/>
    </row>
    <row r="56" spans="1:7" s="204" customFormat="1" ht="24.95" customHeight="1">
      <c r="A56" s="95" t="s">
        <v>925</v>
      </c>
      <c r="B56" s="91" t="s">
        <v>661</v>
      </c>
      <c r="C56" s="80">
        <f t="shared" si="2"/>
        <v>1</v>
      </c>
      <c r="D56" s="159"/>
      <c r="E56" s="106"/>
      <c r="F56" s="110" t="s">
        <v>926</v>
      </c>
      <c r="G56" s="206"/>
    </row>
    <row r="57" spans="1:7" s="200" customFormat="1" ht="12.6" customHeight="1">
      <c r="A57" s="73"/>
      <c r="B57" s="72"/>
      <c r="C57" s="72"/>
      <c r="D57" s="72"/>
      <c r="E57" s="72"/>
      <c r="F57" s="131"/>
    </row>
    <row r="58" spans="1:7" s="201" customFormat="1" ht="24.95" customHeight="1">
      <c r="A58" s="74">
        <v>21</v>
      </c>
      <c r="B58" s="74" t="s">
        <v>927</v>
      </c>
      <c r="C58" s="75"/>
      <c r="D58" s="76" t="str">
        <f>$D$3</f>
        <v xml:space="preserve">Data  </v>
      </c>
      <c r="E58" s="77" t="str">
        <f>$E$3</f>
        <v>Comment Box</v>
      </c>
      <c r="F58" s="78" t="s">
        <v>62</v>
      </c>
    </row>
    <row r="59" spans="1:7" s="200" customFormat="1" ht="12.6" customHeight="1">
      <c r="A59" s="73"/>
      <c r="B59" s="72"/>
      <c r="C59" s="72"/>
      <c r="D59" s="72"/>
      <c r="E59" s="72"/>
      <c r="F59" s="131"/>
    </row>
    <row r="60" spans="1:7" s="204" customFormat="1" ht="24.95" customHeight="1">
      <c r="A60" s="92" t="s">
        <v>928</v>
      </c>
      <c r="B60" s="93" t="s">
        <v>665</v>
      </c>
      <c r="C60" s="84">
        <f>IF(COUNTBLANK(D60),1,2)</f>
        <v>1</v>
      </c>
      <c r="D60" s="159"/>
      <c r="E60" s="106"/>
      <c r="F60" s="111" t="s">
        <v>929</v>
      </c>
      <c r="G60" s="206"/>
    </row>
    <row r="61" spans="1:7" s="204" customFormat="1" ht="24.95" customHeight="1">
      <c r="A61" s="95" t="s">
        <v>930</v>
      </c>
      <c r="B61" s="91" t="s">
        <v>668</v>
      </c>
      <c r="C61" s="80">
        <f>IF(COUNTBLANK(D61),1,2)</f>
        <v>1</v>
      </c>
      <c r="D61" s="159"/>
      <c r="E61" s="106"/>
      <c r="F61" s="110" t="s">
        <v>931</v>
      </c>
      <c r="G61" s="206"/>
    </row>
    <row r="62" spans="1:7" s="204" customFormat="1" ht="24.95" customHeight="1">
      <c r="A62" s="92" t="s">
        <v>932</v>
      </c>
      <c r="B62" s="93" t="s">
        <v>671</v>
      </c>
      <c r="C62" s="84"/>
      <c r="D62" s="160">
        <f>SUM(D60:D61)</f>
        <v>0</v>
      </c>
      <c r="E62" s="106"/>
      <c r="F62" s="111" t="s">
        <v>933</v>
      </c>
      <c r="G62" s="206"/>
    </row>
    <row r="63" spans="1:7" s="204" customFormat="1" ht="24.95" customHeight="1">
      <c r="A63" s="95" t="s">
        <v>934</v>
      </c>
      <c r="B63" s="91" t="s">
        <v>674</v>
      </c>
      <c r="C63" s="80">
        <f>IF(COUNTBLANK(D63),1,2)</f>
        <v>1</v>
      </c>
      <c r="D63" s="159"/>
      <c r="E63" s="106"/>
      <c r="F63" s="110" t="s">
        <v>935</v>
      </c>
      <c r="G63" s="206"/>
    </row>
    <row r="64" spans="1:7" s="204" customFormat="1" ht="24.95" customHeight="1">
      <c r="A64" s="92" t="s">
        <v>936</v>
      </c>
      <c r="B64" s="93" t="s">
        <v>677</v>
      </c>
      <c r="C64" s="84">
        <f t="shared" ref="C64:C69" si="3">IF(COUNTBLANK(D64),1,2)</f>
        <v>1</v>
      </c>
      <c r="D64" s="159"/>
      <c r="E64" s="106"/>
      <c r="F64" s="111" t="s">
        <v>937</v>
      </c>
      <c r="G64" s="206"/>
    </row>
    <row r="65" spans="1:7" s="204" customFormat="1" ht="24.95" customHeight="1">
      <c r="A65" s="95" t="s">
        <v>938</v>
      </c>
      <c r="B65" s="91" t="s">
        <v>680</v>
      </c>
      <c r="C65" s="80">
        <f t="shared" si="3"/>
        <v>1</v>
      </c>
      <c r="D65" s="159"/>
      <c r="E65" s="106"/>
      <c r="F65" s="110" t="s">
        <v>939</v>
      </c>
      <c r="G65" s="206"/>
    </row>
    <row r="66" spans="1:7" s="204" customFormat="1" ht="24.95" customHeight="1">
      <c r="A66" s="92" t="s">
        <v>940</v>
      </c>
      <c r="B66" s="93" t="s">
        <v>683</v>
      </c>
      <c r="C66" s="84">
        <f t="shared" si="3"/>
        <v>1</v>
      </c>
      <c r="D66" s="159"/>
      <c r="E66" s="106"/>
      <c r="F66" s="111" t="s">
        <v>941</v>
      </c>
      <c r="G66" s="206"/>
    </row>
    <row r="67" spans="1:7" s="204" customFormat="1" ht="24.95" customHeight="1">
      <c r="A67" s="95" t="s">
        <v>942</v>
      </c>
      <c r="B67" s="91" t="s">
        <v>686</v>
      </c>
      <c r="C67" s="80"/>
      <c r="D67" s="160">
        <f>SUM(D65:D66)</f>
        <v>0</v>
      </c>
      <c r="E67" s="106"/>
      <c r="F67" s="110" t="s">
        <v>943</v>
      </c>
      <c r="G67" s="206"/>
    </row>
    <row r="68" spans="1:7" s="204" customFormat="1" ht="24.95" customHeight="1">
      <c r="A68" s="92" t="s">
        <v>944</v>
      </c>
      <c r="B68" s="93" t="s">
        <v>689</v>
      </c>
      <c r="C68" s="84">
        <f t="shared" si="3"/>
        <v>1</v>
      </c>
      <c r="D68" s="159"/>
      <c r="E68" s="106"/>
      <c r="F68" s="111" t="s">
        <v>945</v>
      </c>
      <c r="G68" s="206"/>
    </row>
    <row r="69" spans="1:7" s="204" customFormat="1" ht="24.95" customHeight="1">
      <c r="A69" s="95" t="s">
        <v>946</v>
      </c>
      <c r="B69" s="91" t="s">
        <v>692</v>
      </c>
      <c r="C69" s="80">
        <f t="shared" si="3"/>
        <v>1</v>
      </c>
      <c r="D69" s="159"/>
      <c r="E69" s="106"/>
      <c r="F69" s="110" t="s">
        <v>947</v>
      </c>
      <c r="G69" s="206"/>
    </row>
    <row r="70" spans="1:7" ht="12.6" customHeight="1"/>
  </sheetData>
  <sheetProtection algorithmName="SHA-512" hashValue="aRDqzTxLQLPxmJRWYgis/JLp4CJFbO91K+D8Rzysg0otVl1eHE7aBgJ/o+zrykzE07CYrdQ8KSGGMDWlUlBQwg==" saltValue="nuLTaM8qAkYYFngDKCbazw==" spinCount="100000" sheet="1" formatCells="0" formatColumns="0" formatRows="0" insertColumns="0" insertRows="0" insertHyperlinks="0" deleteColumns="0" deleteRows="0" sort="0" autoFilter="0" pivotTables="0"/>
  <conditionalFormatting sqref="E12:E14 E5:E7 E20:E31 E35:E37 E41:E56 E60:E69 E16">
    <cfRule type="containsText" dxfId="228" priority="97" operator="containsText" text="Please fill in data">
      <formula>NOT(ISERROR(SEARCH("Please fill in data",E5)))</formula>
    </cfRule>
  </conditionalFormatting>
  <conditionalFormatting sqref="D31">
    <cfRule type="containsText" dxfId="227" priority="86" operator="containsText" text="Please fill in data">
      <formula>NOT(ISERROR(SEARCH("Please fill in data",D31)))</formula>
    </cfRule>
  </conditionalFormatting>
  <conditionalFormatting sqref="D14:D16">
    <cfRule type="containsText" dxfId="226" priority="92" operator="containsText" text="Please fill in data">
      <formula>NOT(ISERROR(SEARCH("Please fill in data",D14)))</formula>
    </cfRule>
  </conditionalFormatting>
  <conditionalFormatting sqref="D13">
    <cfRule type="containsText" dxfId="225" priority="90" operator="containsText" text="Please fill in data">
      <formula>NOT(ISERROR(SEARCH("Please fill in data",D13)))</formula>
    </cfRule>
  </conditionalFormatting>
  <conditionalFormatting sqref="D37">
    <cfRule type="containsText" dxfId="224" priority="84" operator="containsText" text="Please fill in data">
      <formula>NOT(ISERROR(SEARCH("Please fill in data",D37)))</formula>
    </cfRule>
  </conditionalFormatting>
  <conditionalFormatting sqref="D54">
    <cfRule type="containsText" dxfId="223" priority="80" operator="containsText" text="Please fill in data">
      <formula>NOT(ISERROR(SEARCH("Please fill in data",D54)))</formula>
    </cfRule>
  </conditionalFormatting>
  <conditionalFormatting sqref="D46">
    <cfRule type="containsText" dxfId="222" priority="47" operator="containsText" text="Please fill in data">
      <formula>NOT(ISERROR(SEARCH("Please fill in data",D46)))</formula>
    </cfRule>
  </conditionalFormatting>
  <conditionalFormatting sqref="C5:C7">
    <cfRule type="iconSet" priority="45">
      <iconSet iconSet="3Symbols" showValue="0">
        <cfvo type="percent" val="0"/>
        <cfvo type="num" val="1"/>
        <cfvo type="num" val="2"/>
      </iconSet>
    </cfRule>
  </conditionalFormatting>
  <conditionalFormatting sqref="C12:C16">
    <cfRule type="iconSet" priority="44">
      <iconSet iconSet="3Symbols" showValue="0">
        <cfvo type="percent" val="0"/>
        <cfvo type="num" val="1"/>
        <cfvo type="num" val="2"/>
      </iconSet>
    </cfRule>
  </conditionalFormatting>
  <conditionalFormatting sqref="C20:C31">
    <cfRule type="iconSet" priority="43">
      <iconSet iconSet="3Symbols" showValue="0">
        <cfvo type="percent" val="0"/>
        <cfvo type="num" val="1"/>
        <cfvo type="num" val="2"/>
      </iconSet>
    </cfRule>
  </conditionalFormatting>
  <conditionalFormatting sqref="C35:C37">
    <cfRule type="iconSet" priority="42">
      <iconSet iconSet="3Symbols" showValue="0">
        <cfvo type="percent" val="0"/>
        <cfvo type="num" val="1"/>
        <cfvo type="num" val="2"/>
      </iconSet>
    </cfRule>
  </conditionalFormatting>
  <conditionalFormatting sqref="C41:C56">
    <cfRule type="iconSet" priority="41">
      <iconSet iconSet="3Symbols" showValue="0">
        <cfvo type="percent" val="0"/>
        <cfvo type="num" val="1"/>
        <cfvo type="num" val="2"/>
      </iconSet>
    </cfRule>
  </conditionalFormatting>
  <conditionalFormatting sqref="C60:C61">
    <cfRule type="iconSet" priority="38">
      <iconSet iconSet="3Symbols" showValue="0">
        <cfvo type="percent" val="0"/>
        <cfvo type="num" val="1"/>
        <cfvo type="num" val="2"/>
      </iconSet>
    </cfRule>
  </conditionalFormatting>
  <conditionalFormatting sqref="D41:D45 D47:D53 D55:D56 D60:D61">
    <cfRule type="containsText" dxfId="221" priority="15" operator="containsText" text="Please fill in data">
      <formula>NOT(ISERROR(SEARCH("Please fill in data",D41)))</formula>
    </cfRule>
  </conditionalFormatting>
  <conditionalFormatting sqref="D12">
    <cfRule type="containsText" dxfId="220" priority="22" operator="containsText" text="Please fill in data">
      <formula>NOT(ISERROR(SEARCH("Please fill in data",D12)))</formula>
    </cfRule>
  </conditionalFormatting>
  <conditionalFormatting sqref="D20:D30">
    <cfRule type="containsText" dxfId="219" priority="21" operator="containsText" text="Please fill in data">
      <formula>NOT(ISERROR(SEARCH("Please fill in data",D20)))</formula>
    </cfRule>
  </conditionalFormatting>
  <conditionalFormatting sqref="D35:D36">
    <cfRule type="containsText" dxfId="218" priority="19" operator="containsText" text="Please fill in data">
      <formula>NOT(ISERROR(SEARCH("Please fill in data",D35)))</formula>
    </cfRule>
  </conditionalFormatting>
  <conditionalFormatting sqref="C62:C69">
    <cfRule type="iconSet" priority="14">
      <iconSet iconSet="3Symbols" showValue="0">
        <cfvo type="percent" val="0"/>
        <cfvo type="num" val="1"/>
        <cfvo type="num" val="2"/>
      </iconSet>
    </cfRule>
  </conditionalFormatting>
  <conditionalFormatting sqref="D62:D69">
    <cfRule type="containsText" dxfId="217" priority="12" operator="containsText" text="Please fill in data">
      <formula>NOT(ISERROR(SEARCH("Please fill in data",D62)))</formula>
    </cfRule>
  </conditionalFormatting>
  <conditionalFormatting sqref="D5">
    <cfRule type="containsText" dxfId="216" priority="11" operator="containsText" text="Please fill in data">
      <formula>NOT(ISERROR(SEARCH("Please fill in data",D5)))</formula>
    </cfRule>
  </conditionalFormatting>
  <conditionalFormatting sqref="D6">
    <cfRule type="containsText" dxfId="215" priority="10" operator="containsText" text="Please fill in data">
      <formula>NOT(ISERROR(SEARCH("Please fill in data",D6)))</formula>
    </cfRule>
  </conditionalFormatting>
  <conditionalFormatting sqref="D7">
    <cfRule type="containsText" dxfId="214" priority="9" operator="containsText" text="Please fill in data">
      <formula>NOT(ISERROR(SEARCH("Please fill in data",D7)))</formula>
    </cfRule>
  </conditionalFormatting>
  <conditionalFormatting sqref="E8">
    <cfRule type="containsText" dxfId="213" priority="4" operator="containsText" text="Please fill in data">
      <formula>NOT(ISERROR(SEARCH("Please fill in data",E8)))</formula>
    </cfRule>
  </conditionalFormatting>
  <conditionalFormatting sqref="C8">
    <cfRule type="iconSet" priority="3">
      <iconSet iconSet="3Symbols" showValue="0">
        <cfvo type="percent" val="0"/>
        <cfvo type="num" val="1"/>
        <cfvo type="num" val="2"/>
      </iconSet>
    </cfRule>
  </conditionalFormatting>
  <conditionalFormatting sqref="D8">
    <cfRule type="containsText" dxfId="212" priority="2" operator="containsText" text="Please fill in data">
      <formula>NOT(ISERROR(SEARCH("Please fill in data",D8)))</formula>
    </cfRule>
  </conditionalFormatting>
  <conditionalFormatting sqref="E15">
    <cfRule type="containsText" dxfId="211" priority="1" operator="containsText" text="Please fill in data">
      <formula>NOT(ISERROR(SEARCH("Please fill in data",E15)))</formula>
    </cfRule>
  </conditionalFormatting>
  <dataValidations count="4">
    <dataValidation type="whole" operator="greaterThan" allowBlank="1" showInputMessage="1" showErrorMessage="1" sqref="D7" xr:uid="{00000000-0002-0000-0500-000000000000}">
      <formula1>0</formula1>
    </dataValidation>
    <dataValidation type="decimal" allowBlank="1" showInputMessage="1" showErrorMessage="1" errorTitle="Data validation" error="Please use a percentage between 0,00% and 100,00%." sqref="D13" xr:uid="{00000000-0002-0000-0500-000001000000}">
      <formula1>0</formula1>
      <formula2>1</formula2>
    </dataValidation>
    <dataValidation type="whole" allowBlank="1" showInputMessage="1" showErrorMessage="1" errorTitle="Data validation" error="Please enter numeric data." sqref="D15" xr:uid="{00000000-0002-0000-0500-000002000000}">
      <formula1>-9.99999999999999E+29</formula1>
      <formula2>9.9999999999999E+30</formula2>
    </dataValidation>
    <dataValidation type="decimal" allowBlank="1" showInputMessage="1" showErrorMessage="1" errorTitle="Data validation" error="Please enter numeric data." sqref="D14 D68:D69 D35:D36 D20:D30 D41:D45 D55:D56 D47:D53 D63:D66 D60:D61" xr:uid="{00000000-0002-0000-0500-000003000000}">
      <formula1>-9.99999999999999E+28</formula1>
      <formula2>9.99999999999999E+26</formula2>
    </dataValidation>
  </dataValidations>
  <hyperlinks>
    <hyperlink ref="F3" r:id="rId1" xr:uid="{00000000-0004-0000-0500-000000000000}"/>
    <hyperlink ref="F10" r:id="rId2" xr:uid="{00000000-0004-0000-0500-000001000000}"/>
    <hyperlink ref="F18" r:id="rId3" xr:uid="{00000000-0004-0000-0500-000002000000}"/>
    <hyperlink ref="F33" r:id="rId4" xr:uid="{00000000-0004-0000-0500-000003000000}"/>
    <hyperlink ref="F39" r:id="rId5" xr:uid="{00000000-0004-0000-0500-000004000000}"/>
    <hyperlink ref="F58" r:id="rId6" xr:uid="{00000000-0004-0000-0500-000005000000}"/>
  </hyperlinks>
  <pageMargins left="0.70866141732283472" right="0.70866141732283472" top="0.51181102362204722" bottom="0.55118110236220474" header="0.31496062992125984" footer="0.31496062992125984"/>
  <pageSetup paperSize="9" scale="84" fitToHeight="0" orientation="landscape" r:id="rId7"/>
  <headerFooter>
    <oddFooter>&amp;LINREV&amp;CPage &amp;P of &amp;N&amp;RDate &amp;D</oddFooter>
  </headerFooter>
  <ignoredErrors>
    <ignoredError sqref="A9:A11 A17:A19 A32:A34 A57:A59 A38:A40" numberStoredAsText="1"/>
  </ignoredErrors>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0"/>
    <pageSetUpPr fitToPage="1"/>
  </sheetPr>
  <dimension ref="A1:DC429"/>
  <sheetViews>
    <sheetView showGridLines="0" zoomScaleNormal="100" workbookViewId="0">
      <pane ySplit="2" topLeftCell="A3" activePane="bottomLeft" state="frozen"/>
      <selection activeCell="D125" sqref="D125"/>
      <selection pane="bottomLeft" activeCell="B23" sqref="B23"/>
    </sheetView>
  </sheetViews>
  <sheetFormatPr defaultColWidth="9.140625" defaultRowHeight="15"/>
  <cols>
    <col min="1" max="1" width="9.85546875" style="207" customWidth="1"/>
    <col min="2" max="2" width="67.85546875" style="207" bestFit="1" customWidth="1"/>
    <col min="3" max="3" width="32.5703125" style="367" customWidth="1"/>
    <col min="4" max="6" width="32.5703125" style="261" customWidth="1"/>
    <col min="7" max="7" width="2.42578125" style="207" customWidth="1"/>
    <col min="8" max="107" width="9.140625" style="207" customWidth="1"/>
    <col min="108" max="16384" width="9.140625" style="207"/>
  </cols>
  <sheetData>
    <row r="1" spans="1:107" s="197" customFormat="1" ht="65.099999999999994" customHeight="1">
      <c r="A1" s="305" t="s">
        <v>7</v>
      </c>
      <c r="B1" s="184"/>
      <c r="C1" s="358"/>
      <c r="D1" s="253"/>
      <c r="E1" s="253"/>
      <c r="F1" s="253"/>
      <c r="H1" s="198" t="s">
        <v>59</v>
      </c>
      <c r="I1" s="203"/>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row>
    <row r="2" spans="1:107" s="200" customFormat="1" ht="24.95" customHeight="1" thickBot="1">
      <c r="A2" s="180" t="str">
        <f>Tables!L2</f>
        <v>Version 3.1 / Currency: Not specified</v>
      </c>
      <c r="B2" s="194"/>
      <c r="C2" s="359"/>
      <c r="D2" s="254"/>
      <c r="E2" s="254"/>
      <c r="F2" s="254"/>
    </row>
    <row r="3" spans="1:107" s="201" customFormat="1" ht="24.95" customHeight="1">
      <c r="A3" s="74">
        <v>1</v>
      </c>
      <c r="B3" s="173" t="s">
        <v>60</v>
      </c>
      <c r="C3" s="392" t="str">
        <f>CONCATENATE("Data"," ",C11," ",C10)</f>
        <v xml:space="preserve">Data  </v>
      </c>
      <c r="D3" s="397"/>
      <c r="E3" s="397"/>
      <c r="F3" s="397"/>
      <c r="G3" s="218"/>
    </row>
    <row r="4" spans="1:107" s="201" customFormat="1" ht="11.1" customHeight="1">
      <c r="A4" s="102"/>
      <c r="B4" s="103"/>
      <c r="C4" s="361"/>
      <c r="D4" s="256"/>
      <c r="E4" s="256"/>
      <c r="F4" s="256"/>
    </row>
    <row r="5" spans="1:107" s="204" customFormat="1" ht="24.95" customHeight="1">
      <c r="A5" s="95" t="s">
        <v>63</v>
      </c>
      <c r="B5" s="91" t="str">
        <f>INDEX('Key Vehicle Terms'!B:B,MATCH(Overview!$A5,'Key Vehicle Terms'!$A:$A,0))</f>
        <v>Vehicle Name</v>
      </c>
      <c r="C5" s="236" t="str">
        <f>IF(ISBLANK(INDEX('Key Vehicle Terms'!D:D,MATCH(Overview!$A5,'Key Vehicle Terms'!$A:$A,0))),"",INDEX('Key Vehicle Terms'!D:D,MATCH(Overview!$A5,'Key Vehicle Terms'!$A:$A,0)))</f>
        <v/>
      </c>
      <c r="D5" s="158"/>
      <c r="E5" s="158"/>
      <c r="F5" s="158"/>
      <c r="G5" s="218"/>
    </row>
    <row r="6" spans="1:107" s="204" customFormat="1" ht="24.95" customHeight="1">
      <c r="A6" s="92" t="s">
        <v>65</v>
      </c>
      <c r="B6" s="93" t="str">
        <f>INDEX('Key Vehicle Terms'!B:B,MATCH(Overview!$A6,'Key Vehicle Terms'!$A:$A,0))</f>
        <v>Investment Manager</v>
      </c>
      <c r="C6" s="299" t="str">
        <f>IF(ISBLANK(INDEX('Key Vehicle Terms'!D:D,MATCH(Overview!$A6,'Key Vehicle Terms'!$A:$A,0))),"",INDEX('Key Vehicle Terms'!D:D,MATCH(Overview!$A6,'Key Vehicle Terms'!$A:$A,0)))</f>
        <v/>
      </c>
      <c r="D6" s="138"/>
      <c r="E6" s="138"/>
      <c r="F6" s="138"/>
      <c r="G6" s="218"/>
    </row>
    <row r="7" spans="1:107" s="204" customFormat="1" ht="24.95" customHeight="1">
      <c r="A7" s="95" t="s">
        <v>68</v>
      </c>
      <c r="B7" s="91" t="str">
        <f>INDEX('Key Vehicle Terms'!B:B,MATCH(Overview!$A7,'Key Vehicle Terms'!$A:$A,0))</f>
        <v>Contact Person Name</v>
      </c>
      <c r="C7" s="245" t="str">
        <f>IF(ISBLANK(INDEX('Key Vehicle Terms'!D:D,MATCH(Overview!$A7,'Key Vehicle Terms'!$A:$A,0))),"",INDEX('Key Vehicle Terms'!D:D,MATCH(Overview!$A7,'Key Vehicle Terms'!$A:$A,0)))</f>
        <v/>
      </c>
      <c r="D7" s="138"/>
      <c r="E7" s="138"/>
      <c r="F7" s="138"/>
      <c r="G7" s="218"/>
    </row>
    <row r="8" spans="1:107" s="204" customFormat="1" ht="24.95" customHeight="1">
      <c r="A8" s="92" t="s">
        <v>70</v>
      </c>
      <c r="B8" s="93" t="str">
        <f>INDEX('Key Vehicle Terms'!B:B,MATCH(Overview!$A8,'Key Vehicle Terms'!$A:$A,0))</f>
        <v>Contact Person Telephone</v>
      </c>
      <c r="C8" s="388" t="str">
        <f>IF(ISBLANK(INDEX('Key Vehicle Terms'!D:D,MATCH(Overview!$A8,'Key Vehicle Terms'!$A:$A,0))),"",INDEX('Key Vehicle Terms'!D:D,MATCH(Overview!$A8,'Key Vehicle Terms'!$A:$A,0)))</f>
        <v/>
      </c>
      <c r="D8" s="153"/>
      <c r="E8" s="153"/>
      <c r="F8" s="153"/>
      <c r="G8" s="218"/>
    </row>
    <row r="9" spans="1:107" s="204" customFormat="1" ht="24.95" customHeight="1">
      <c r="A9" s="95" t="s">
        <v>73</v>
      </c>
      <c r="B9" s="91" t="str">
        <f>INDEX('Key Vehicle Terms'!B:B,MATCH(Overview!$A9,'Key Vehicle Terms'!$A:$A,0))</f>
        <v>Contact Person Email</v>
      </c>
      <c r="C9" s="246" t="str">
        <f>IF(ISBLANK(INDEX('Key Vehicle Terms'!D:D,MATCH(Overview!$A9,'Key Vehicle Terms'!$A:$A,0))),"",INDEX('Key Vehicle Terms'!D:D,MATCH(Overview!$A9,'Key Vehicle Terms'!$A:$A,0)))</f>
        <v/>
      </c>
      <c r="D9" s="153"/>
      <c r="E9" s="153"/>
      <c r="F9" s="153"/>
      <c r="G9" s="218"/>
    </row>
    <row r="10" spans="1:107" s="204" customFormat="1" ht="24.95" customHeight="1">
      <c r="A10" s="92" t="s">
        <v>75</v>
      </c>
      <c r="B10" s="93" t="str">
        <f>INDEX('Key Vehicle Terms'!B:B,MATCH(Overview!$A10,'Key Vehicle Terms'!$A:$A,0))</f>
        <v>Data as of Reporting Year</v>
      </c>
      <c r="C10" s="299" t="str">
        <f>IF(ISBLANK(INDEX('Key Vehicle Terms'!D:D,MATCH(Overview!$A10,'Key Vehicle Terms'!$A:$A,0))),"",INDEX('Key Vehicle Terms'!D:D,MATCH(Overview!$A10,'Key Vehicle Terms'!$A:$A,0)))</f>
        <v/>
      </c>
      <c r="D10" s="412"/>
      <c r="E10" s="412"/>
      <c r="F10" s="412"/>
      <c r="G10" s="394"/>
    </row>
    <row r="11" spans="1:107" s="204" customFormat="1" ht="24.95" customHeight="1">
      <c r="A11" s="95" t="s">
        <v>78</v>
      </c>
      <c r="B11" s="91" t="str">
        <f>INDEX('Key Vehicle Terms'!B:B,MATCH(Overview!$A11,'Key Vehicle Terms'!$A:$A,0))</f>
        <v>Reporting Period</v>
      </c>
      <c r="C11" s="245" t="str">
        <f>IF(ISBLANK(INDEX('Key Vehicle Terms'!D:D,MATCH(Overview!$A11,'Key Vehicle Terms'!$A:$A,0))),"",INDEX('Key Vehicle Terms'!D:D,MATCH(Overview!$A11,'Key Vehicle Terms'!$A:$A,0)))</f>
        <v/>
      </c>
      <c r="D11" s="412"/>
      <c r="E11" s="412"/>
      <c r="F11" s="412"/>
      <c r="G11" s="394"/>
    </row>
    <row r="12" spans="1:107" s="204" customFormat="1" ht="24.95" customHeight="1">
      <c r="A12" s="92" t="s">
        <v>81</v>
      </c>
      <c r="B12" s="93" t="str">
        <f>INDEX('Key Vehicle Terms'!B:B,MATCH(Overview!$A12,'Key Vehicle Terms'!$A:$A,0))</f>
        <v>Data, Preliminary, Final, Audited</v>
      </c>
      <c r="C12" s="299" t="str">
        <f>IF(ISBLANK(INDEX('Key Vehicle Terms'!D:D,MATCH(Overview!$A12,'Key Vehicle Terms'!$A:$A,0))),"",INDEX('Key Vehicle Terms'!D:D,MATCH(Overview!$A12,'Key Vehicle Terms'!$A:$A,0)))</f>
        <v/>
      </c>
      <c r="D12" s="138"/>
      <c r="E12" s="138"/>
      <c r="F12" s="138"/>
      <c r="G12" s="218"/>
    </row>
    <row r="13" spans="1:107" s="204" customFormat="1" ht="24.95" customHeight="1">
      <c r="A13" s="95" t="s">
        <v>84</v>
      </c>
      <c r="B13" s="91" t="str">
        <f>INDEX('Key Vehicle Terms'!B:B,MATCH(Overview!$A13,'Key Vehicle Terms'!$A:$A,0))</f>
        <v>Vehicle Jurisdiction</v>
      </c>
      <c r="C13" s="245" t="str">
        <f>IF(ISBLANK(INDEX('Key Vehicle Terms'!D:D,MATCH(Overview!$A13,'Key Vehicle Terms'!$A:$A,0))),"",INDEX('Key Vehicle Terms'!D:D,MATCH(Overview!$A13,'Key Vehicle Terms'!$A:$A,0)))</f>
        <v/>
      </c>
      <c r="D13" s="138"/>
      <c r="E13" s="138"/>
      <c r="F13" s="138"/>
      <c r="G13" s="218"/>
    </row>
    <row r="14" spans="1:107" s="204" customFormat="1" ht="24.95" customHeight="1">
      <c r="A14" s="92" t="s">
        <v>87</v>
      </c>
      <c r="B14" s="93" t="str">
        <f>INDEX('Key Vehicle Terms'!B:B,MATCH(Overview!$A14,'Key Vehicle Terms'!$A:$A,0))</f>
        <v xml:space="preserve">Legal Vehicle Structure </v>
      </c>
      <c r="C14" s="299" t="str">
        <f>IF(ISBLANK(INDEX('Key Vehicle Terms'!D:D,MATCH(Overview!$A14,'Key Vehicle Terms'!$A:$A,0))),"",INDEX('Key Vehicle Terms'!D:D,MATCH(Overview!$A14,'Key Vehicle Terms'!$A:$A,0)))</f>
        <v/>
      </c>
      <c r="D14" s="138"/>
      <c r="E14" s="138"/>
      <c r="F14" s="138"/>
      <c r="G14" s="218"/>
    </row>
    <row r="15" spans="1:107" s="204" customFormat="1" ht="24.95" customHeight="1">
      <c r="A15" s="95" t="s">
        <v>8</v>
      </c>
      <c r="B15" s="91" t="str">
        <f>INDEX('Key Vehicle Terms'!B:B,MATCH(Overview!$A15,'Key Vehicle Terms'!$A:$A,0))</f>
        <v>Vehicle Structure</v>
      </c>
      <c r="C15" s="245" t="str">
        <f>IF(ISBLANK(INDEX('Key Vehicle Terms'!D:D,MATCH(Overview!$A15,'Key Vehicle Terms'!$A:$A,0))),"",INDEX('Key Vehicle Terms'!D:D,MATCH(Overview!$A15,'Key Vehicle Terms'!$A:$A,0)))</f>
        <v/>
      </c>
      <c r="D15" s="138"/>
      <c r="E15" s="138"/>
      <c r="F15" s="138"/>
      <c r="G15" s="218"/>
    </row>
    <row r="16" spans="1:107" s="204" customFormat="1" ht="24.95" customHeight="1">
      <c r="A16" s="92" t="s">
        <v>92</v>
      </c>
      <c r="B16" s="93" t="str">
        <f>INDEX('Key Vehicle Terms'!B:B,MATCH(Overview!$A16,'Key Vehicle Terms'!$A:$A,0))</f>
        <v>Vehicle Type</v>
      </c>
      <c r="C16" s="299" t="str">
        <f>IF(ISBLANK(INDEX('Key Vehicle Terms'!D:D,MATCH(Overview!$A16,'Key Vehicle Terms'!$A:$A,0))),"",INDEX('Key Vehicle Terms'!D:D,MATCH(Overview!$A16,'Key Vehicle Terms'!$A:$A,0)))</f>
        <v/>
      </c>
      <c r="D16" s="138"/>
      <c r="E16" s="138"/>
      <c r="F16" s="138"/>
      <c r="G16" s="218"/>
    </row>
    <row r="17" spans="1:7" s="204" customFormat="1" ht="24.95" customHeight="1">
      <c r="A17" s="95" t="s">
        <v>9</v>
      </c>
      <c r="B17" s="91" t="str">
        <f>INDEX('Key Vehicle Terms'!B:B,MATCH(Overview!$A17,'Key Vehicle Terms'!$A:$A,0))</f>
        <v>Style - defined by Investment Manager</v>
      </c>
      <c r="C17" s="232" t="str">
        <f>IF(ISBLANK(INDEX('Key Vehicle Terms'!D:D,MATCH(Overview!$A17,'Key Vehicle Terms'!$A:$A,0))),"",INDEX('Key Vehicle Terms'!D:D,MATCH(Overview!$A17,'Key Vehicle Terms'!$A:$A,0)))</f>
        <v/>
      </c>
      <c r="D17" s="257"/>
      <c r="E17" s="257"/>
      <c r="F17" s="257"/>
      <c r="G17" s="218"/>
    </row>
    <row r="18" spans="1:7" s="204" customFormat="1" ht="24.95" customHeight="1">
      <c r="A18" s="92" t="s">
        <v>97</v>
      </c>
      <c r="B18" s="93" t="str">
        <f>INDEX('Key Vehicle Terms'!B:B,MATCH(Overview!$A18,'Key Vehicle Terms'!$A:$A,0))</f>
        <v xml:space="preserve">Target Percentage Non-income Producing Investments </v>
      </c>
      <c r="C18" s="299" t="str">
        <f>IF(ISBLANK(INDEX('Key Vehicle Terms'!D:D,MATCH(Overview!$A18,'Key Vehicle Terms'!$A:$A,0))),"",INDEX('Key Vehicle Terms'!D:D,MATCH(Overview!$A18,'Key Vehicle Terms'!$A:$A,0)))</f>
        <v/>
      </c>
      <c r="D18" s="138"/>
      <c r="E18" s="138"/>
      <c r="F18" s="138"/>
      <c r="G18" s="218"/>
    </row>
    <row r="19" spans="1:7" s="204" customFormat="1" ht="24.95" customHeight="1">
      <c r="A19" s="95" t="s">
        <v>100</v>
      </c>
      <c r="B19" s="91" t="str">
        <f>INDEX('Key Vehicle Terms'!B:B,MATCH(Overview!$A19,'Key Vehicle Terms'!$A:$A,0))</f>
        <v xml:space="preserve">Target Percentage of (re)Development Exposure </v>
      </c>
      <c r="C19" s="245" t="str">
        <f>IF(ISBLANK(INDEX('Key Vehicle Terms'!D:D,MATCH(Overview!$A19,'Key Vehicle Terms'!$A:$A,0))),"",INDEX('Key Vehicle Terms'!D:D,MATCH(Overview!$A19,'Key Vehicle Terms'!$A:$A,0)))</f>
        <v/>
      </c>
      <c r="D19" s="138"/>
      <c r="E19" s="138"/>
      <c r="F19" s="138"/>
      <c r="G19" s="218"/>
    </row>
    <row r="20" spans="1:7" s="204" customFormat="1" ht="24.95" customHeight="1">
      <c r="A20" s="92" t="s">
        <v>103</v>
      </c>
      <c r="B20" s="93" t="str">
        <f>INDEX('Key Vehicle Terms'!B:B,MATCH(Overview!$A20,'Key Vehicle Terms'!$A:$A,0))</f>
        <v xml:space="preserve">Target Return Derived from Income </v>
      </c>
      <c r="C20" s="299" t="str">
        <f>IF(ISBLANK(INDEX('Key Vehicle Terms'!D:D,MATCH(Overview!$A20,'Key Vehicle Terms'!$A:$A,0))),"",INDEX('Key Vehicle Terms'!D:D,MATCH(Overview!$A20,'Key Vehicle Terms'!$A:$A,0)))</f>
        <v/>
      </c>
      <c r="D20" s="138"/>
      <c r="E20" s="138"/>
      <c r="F20" s="138"/>
      <c r="G20" s="218"/>
    </row>
    <row r="21" spans="1:7" s="204" customFormat="1" ht="24.95" customHeight="1">
      <c r="A21" s="95" t="s">
        <v>106</v>
      </c>
      <c r="B21" s="91" t="str">
        <f>INDEX('Key Vehicle Terms'!B:B,MATCH(Overview!$A21,'Key Vehicle Terms'!$A:$A,0))</f>
        <v xml:space="preserve">Maximum LTV </v>
      </c>
      <c r="C21" s="245" t="str">
        <f>IF(ISBLANK(INDEX('Key Vehicle Terms'!D:D,MATCH(Overview!$A21,'Key Vehicle Terms'!$A:$A,0))),"",INDEX('Key Vehicle Terms'!D:D,MATCH(Overview!$A21,'Key Vehicle Terms'!$A:$A,0)))</f>
        <v/>
      </c>
      <c r="D21" s="138"/>
      <c r="E21" s="138"/>
      <c r="F21" s="138"/>
      <c r="G21" s="218"/>
    </row>
    <row r="22" spans="1:7" s="204" customFormat="1" ht="24.95" customHeight="1">
      <c r="A22" s="92" t="s">
        <v>109</v>
      </c>
      <c r="B22" s="93" t="str">
        <f>INDEX('Key Vehicle Terms'!B:B,MATCH(Overview!$A22,'Key Vehicle Terms'!$A:$A,0))</f>
        <v>Style of the vehicle according to the INREV Style Classification</v>
      </c>
      <c r="C22" s="299" t="str">
        <f>IF(ISBLANK(INDEX('Key Vehicle Terms'!D:D,MATCH(Overview!$A22,'Key Vehicle Terms'!$A:$A,0))),"",INDEX('Key Vehicle Terms'!D:D,MATCH(Overview!$A22,'Key Vehicle Terms'!$A:$A,0)))</f>
        <v>Not yet defined</v>
      </c>
      <c r="D22" s="138"/>
      <c r="E22" s="138"/>
      <c r="F22" s="138"/>
      <c r="G22" s="218"/>
    </row>
    <row r="23" spans="1:7" s="204" customFormat="1" ht="24.95" customHeight="1">
      <c r="A23" s="95" t="s">
        <v>113</v>
      </c>
      <c r="B23" s="91" t="str">
        <f>INDEX('Key Vehicle Terms'!B:B,MATCH(Overview!$A23,'Key Vehicle Terms'!$A:$A,0))</f>
        <v>Vehicle Reporting Currency</v>
      </c>
      <c r="C23" s="245" t="str">
        <f>IF(ISBLANK(INDEX('Key Vehicle Terms'!D:D,MATCH(Overview!$A23,'Key Vehicle Terms'!$A:$A,0))),"",INDEX('Key Vehicle Terms'!D:D,MATCH(Overview!$A23,'Key Vehicle Terms'!$A:$A,0)))</f>
        <v/>
      </c>
      <c r="D23" s="138"/>
      <c r="E23" s="138"/>
      <c r="F23" s="138"/>
      <c r="G23" s="218"/>
    </row>
    <row r="24" spans="1:7" s="204" customFormat="1" ht="24.95" customHeight="1">
      <c r="A24" s="92" t="s">
        <v>116</v>
      </c>
      <c r="B24" s="93" t="str">
        <f>INDEX('Key Vehicle Terms'!B:B,MATCH(Overview!$A24,'Key Vehicle Terms'!$A:$A,0))</f>
        <v>Accounting Standard</v>
      </c>
      <c r="C24" s="299" t="str">
        <f>IF(ISBLANK(INDEX('Key Vehicle Terms'!D:D,MATCH(Overview!$A24,'Key Vehicle Terms'!$A:$A,0))),"",INDEX('Key Vehicle Terms'!D:D,MATCH(Overview!$A24,'Key Vehicle Terms'!$A:$A,0)))</f>
        <v/>
      </c>
      <c r="D24" s="138"/>
      <c r="E24" s="138"/>
      <c r="F24" s="138"/>
      <c r="G24" s="218"/>
    </row>
    <row r="25" spans="1:7" s="204" customFormat="1" ht="24.95" customHeight="1">
      <c r="A25" s="95" t="s">
        <v>119</v>
      </c>
      <c r="B25" s="91" t="str">
        <f>INDEX('Key Vehicle Terms'!B:B,MATCH(Overview!$A25,'Key Vehicle Terms'!$A:$A,0))</f>
        <v xml:space="preserve">Security Identification Number (SI number)/ISIN code </v>
      </c>
      <c r="C25" s="245" t="str">
        <f>IF(ISBLANK(INDEX('Key Vehicle Terms'!D:D,MATCH(Overview!$A25,'Key Vehicle Terms'!$A:$A,0))),"",INDEX('Key Vehicle Terms'!D:D,MATCH(Overview!$A25,'Key Vehicle Terms'!$A:$A,0)))</f>
        <v/>
      </c>
      <c r="D25" s="138"/>
      <c r="E25" s="138"/>
      <c r="F25" s="138"/>
      <c r="G25" s="218"/>
    </row>
    <row r="26" spans="1:7" s="204" customFormat="1" ht="24.95" customHeight="1">
      <c r="A26" s="92" t="s">
        <v>122</v>
      </c>
      <c r="B26" s="93" t="str">
        <f>INDEX('Key Vehicle Terms'!B:B,MATCH(Overview!$A26,'Key Vehicle Terms'!$A:$A,0))</f>
        <v>Vehicle Auditor, multiple answers possible</v>
      </c>
      <c r="C26" s="299" t="str">
        <f>IF(ISBLANK(INDEX('Key Vehicle Terms'!D:D,MATCH(Overview!$A26,'Key Vehicle Terms'!$A:$A,0))),"",INDEX('Key Vehicle Terms'!D:D,MATCH(Overview!$A26,'Key Vehicle Terms'!$A:$A,0)))</f>
        <v/>
      </c>
      <c r="D26" s="138"/>
      <c r="E26" s="138"/>
      <c r="F26" s="138"/>
      <c r="G26" s="218"/>
    </row>
    <row r="27" spans="1:7" s="204" customFormat="1" ht="24.95" customHeight="1">
      <c r="A27" s="95" t="s">
        <v>124</v>
      </c>
      <c r="B27" s="91" t="str">
        <f>INDEX('Key Vehicle Terms'!B:B,MATCH(Overview!$A27,'Key Vehicle Terms'!$A:$A,0))</f>
        <v>Vehicle Financial Year-end</v>
      </c>
      <c r="C27" s="396" t="str">
        <f>IF(ISBLANK(INDEX('Key Vehicle Terms'!D:D,MATCH(Overview!$A27,'Key Vehicle Terms'!$A:$A,0))),"",INDEX('Key Vehicle Terms'!D:D,MATCH(Overview!$A27,'Key Vehicle Terms'!$A:$A,0)))</f>
        <v/>
      </c>
      <c r="D27" s="391"/>
      <c r="E27" s="391"/>
      <c r="F27" s="391"/>
      <c r="G27" s="218"/>
    </row>
    <row r="28" spans="1:7" s="204" customFormat="1" ht="24.95" customHeight="1">
      <c r="A28" s="92" t="s">
        <v>127</v>
      </c>
      <c r="B28" s="93" t="str">
        <f>INDEX('Key Vehicle Terms'!B:B,MATCH(Overview!$A28,'Key Vehicle Terms'!$A:$A,0))</f>
        <v>RICS Rules Compliant</v>
      </c>
      <c r="C28" s="299" t="str">
        <f>IF(ISBLANK(INDEX('Key Vehicle Terms'!D:D,MATCH(Overview!$A28,'Key Vehicle Terms'!$A:$A,0))),"",INDEX('Key Vehicle Terms'!D:D,MATCH(Overview!$A28,'Key Vehicle Terms'!$A:$A,0)))</f>
        <v/>
      </c>
      <c r="D28" s="138"/>
      <c r="E28" s="138"/>
      <c r="F28" s="138"/>
      <c r="G28" s="218"/>
    </row>
    <row r="29" spans="1:7" s="204" customFormat="1" ht="24.95" customHeight="1">
      <c r="A29" s="95" t="s">
        <v>130</v>
      </c>
      <c r="B29" s="91" t="str">
        <f>INDEX('Key Vehicle Terms'!B:B,MATCH(Overview!$A29,'Key Vehicle Terms'!$A:$A,0))</f>
        <v>INREV Reporting Guidelines Self-Assessment score</v>
      </c>
      <c r="C29" s="247" t="str">
        <f>IF(ISBLANK(INDEX('Key Vehicle Terms'!D:D,MATCH(Overview!$A29,'Key Vehicle Terms'!$A:$A,0))),"",INDEX('Key Vehicle Terms'!D:D,MATCH(Overview!$A29,'Key Vehicle Terms'!$A:$A,0)))</f>
        <v/>
      </c>
      <c r="D29" s="126"/>
      <c r="E29" s="126"/>
      <c r="F29" s="126"/>
      <c r="G29" s="218"/>
    </row>
    <row r="30" spans="1:7" s="204" customFormat="1" ht="24.95" customHeight="1">
      <c r="A30" s="92" t="s">
        <v>21</v>
      </c>
      <c r="B30" s="93" t="str">
        <f>INDEX('Key Vehicle Terms'!B:B,MATCH(Overview!$A30,'Key Vehicle Terms'!$A:$A,0))</f>
        <v>Target IRR</v>
      </c>
      <c r="C30" s="235" t="str">
        <f>IF(ISBLANK(INDEX('Key Vehicle Terms'!D:D,MATCH(Overview!$A30,'Key Vehicle Terms'!$A:$A,0))),"",INDEX('Key Vehicle Terms'!D:D,MATCH(Overview!$A30,'Key Vehicle Terms'!$A:$A,0)))</f>
        <v/>
      </c>
      <c r="D30" s="126"/>
      <c r="E30" s="126"/>
      <c r="F30" s="126"/>
      <c r="G30" s="218"/>
    </row>
    <row r="31" spans="1:7" s="204" customFormat="1" ht="24.95" customHeight="1">
      <c r="A31" s="95" t="s">
        <v>36</v>
      </c>
      <c r="B31" s="91" t="str">
        <f>INDEX('Key Vehicle Terms'!B:B,MATCH(Overview!$A31,'Key Vehicle Terms'!$A:$A,0))</f>
        <v>Target LTV</v>
      </c>
      <c r="C31" s="247" t="str">
        <f>IF(ISBLANK(INDEX('Key Vehicle Terms'!D:D,MATCH(Overview!$A31,'Key Vehicle Terms'!$A:$A,0))),"",INDEX('Key Vehicle Terms'!D:D,MATCH(Overview!$A31,'Key Vehicle Terms'!$A:$A,0)))</f>
        <v/>
      </c>
      <c r="D31" s="126"/>
      <c r="E31" s="126"/>
      <c r="F31" s="126"/>
      <c r="G31" s="218"/>
    </row>
    <row r="32" spans="1:7" s="204" customFormat="1" ht="24.95" customHeight="1">
      <c r="A32" s="92" t="s">
        <v>137</v>
      </c>
      <c r="B32" s="93" t="str">
        <f>INDEX('Key Vehicle Terms'!B:B,MATCH(Overview!$A32,'Key Vehicle Terms'!$A:$A,0))</f>
        <v xml:space="preserve">Type of Valuation </v>
      </c>
      <c r="C32" s="299" t="str">
        <f>IF(ISBLANK(INDEX('Key Vehicle Terms'!D:D,MATCH(Overview!$A32,'Key Vehicle Terms'!$A:$A,0))),"",INDEX('Key Vehicle Terms'!D:D,MATCH(Overview!$A32,'Key Vehicle Terms'!$A:$A,0)))</f>
        <v/>
      </c>
      <c r="D32" s="138"/>
      <c r="E32" s="138"/>
      <c r="F32" s="138"/>
      <c r="G32" s="218"/>
    </row>
    <row r="33" spans="1:7" s="204" customFormat="1" ht="24.95" customHeight="1">
      <c r="A33" s="95" t="s">
        <v>140</v>
      </c>
      <c r="B33" s="91" t="str">
        <f>INDEX('Key Vehicle Terms'!B:B,MATCH(Overview!$A33,'Key Vehicle Terms'!$A:$A,0))</f>
        <v>Number of Investors</v>
      </c>
      <c r="C33" s="245" t="str">
        <f>IF(ISBLANK(INDEX('Key Vehicle Terms'!D:D,MATCH(Overview!$A33,'Key Vehicle Terms'!$A:$A,0))),"",INDEX('Key Vehicle Terms'!D:D,MATCH(Overview!$A33,'Key Vehicle Terms'!$A:$A,0)))</f>
        <v/>
      </c>
      <c r="D33" s="138"/>
      <c r="E33" s="138"/>
      <c r="F33" s="138"/>
      <c r="G33" s="218"/>
    </row>
    <row r="34" spans="1:7" s="201" customFormat="1" ht="27">
      <c r="A34" s="102"/>
      <c r="B34" s="103"/>
      <c r="C34" s="361"/>
      <c r="D34" s="256"/>
      <c r="E34" s="256"/>
      <c r="F34" s="256"/>
      <c r="G34" s="218"/>
    </row>
    <row r="35" spans="1:7" s="201" customFormat="1" ht="27">
      <c r="A35" s="74">
        <v>2</v>
      </c>
      <c r="B35" s="89" t="s">
        <v>143</v>
      </c>
      <c r="C35" s="360" t="str">
        <f>$C$3</f>
        <v xml:space="preserve">Data  </v>
      </c>
      <c r="D35" s="398"/>
      <c r="E35" s="398"/>
      <c r="F35" s="398"/>
      <c r="G35" s="218"/>
    </row>
    <row r="36" spans="1:7" s="201" customFormat="1" ht="11.1" customHeight="1">
      <c r="A36" s="102"/>
      <c r="B36" s="103"/>
      <c r="C36" s="362"/>
      <c r="D36" s="413"/>
      <c r="E36" s="413"/>
      <c r="F36" s="413"/>
      <c r="G36" s="218"/>
    </row>
    <row r="37" spans="1:7" s="204" customFormat="1" ht="27">
      <c r="A37" s="92" t="s">
        <v>144</v>
      </c>
      <c r="B37" s="93" t="str">
        <f>INDEX('Key Vehicle Terms'!B:B,MATCH(Overview!$A37,'Key Vehicle Terms'!$A:$A,0))</f>
        <v xml:space="preserve">Vehicle Formation Date </v>
      </c>
      <c r="C37" s="301" t="str">
        <f>IF(ISBLANK(INDEX('Key Vehicle Terms'!D:D,MATCH(Overview!$A37,'Key Vehicle Terms'!$A:$A,0))),"",INDEX('Key Vehicle Terms'!D:D,MATCH(Overview!$A37,'Key Vehicle Terms'!$A:$A,0)))</f>
        <v/>
      </c>
      <c r="D37" s="165"/>
      <c r="E37" s="165"/>
      <c r="F37" s="165"/>
      <c r="G37" s="218"/>
    </row>
    <row r="38" spans="1:7" s="204" customFormat="1" ht="27">
      <c r="A38" s="95" t="s">
        <v>147</v>
      </c>
      <c r="B38" s="91" t="str">
        <f>INDEX('Key Vehicle Terms'!B:B,MATCH(Overview!$A38,'Key Vehicle Terms'!$A:$A,0))</f>
        <v>Final Capital Closing Date</v>
      </c>
      <c r="C38" s="249" t="str">
        <f>IF(ISBLANK(INDEX('Key Vehicle Terms'!D:D,MATCH(Overview!$A38,'Key Vehicle Terms'!$A:$A,0))),"",INDEX('Key Vehicle Terms'!D:D,MATCH(Overview!$A38,'Key Vehicle Terms'!$A:$A,0)))</f>
        <v/>
      </c>
      <c r="D38" s="165"/>
      <c r="E38" s="165"/>
      <c r="F38" s="165"/>
      <c r="G38" s="218"/>
    </row>
    <row r="39" spans="1:7" s="204" customFormat="1" ht="27">
      <c r="A39" s="92" t="s">
        <v>150</v>
      </c>
      <c r="B39" s="93" t="str">
        <f>INDEX('Key Vehicle Terms'!B:B,MATCH(Overview!$A39,'Key Vehicle Terms'!$A:$A,0))</f>
        <v>Start of Investment Period Date</v>
      </c>
      <c r="C39" s="301" t="str">
        <f>IF(ISBLANK(INDEX('Key Vehicle Terms'!D:D,MATCH(Overview!$A39,'Key Vehicle Terms'!$A:$A,0))),"",INDEX('Key Vehicle Terms'!D:D,MATCH(Overview!$A39,'Key Vehicle Terms'!$A:$A,0)))</f>
        <v/>
      </c>
      <c r="D39" s="165"/>
      <c r="E39" s="165"/>
      <c r="F39" s="165"/>
      <c r="G39" s="218"/>
    </row>
    <row r="40" spans="1:7" s="204" customFormat="1" ht="27">
      <c r="A40" s="95" t="s">
        <v>153</v>
      </c>
      <c r="B40" s="91" t="str">
        <f>INDEX('Key Vehicle Terms'!B:B,MATCH(Overview!$A40,'Key Vehicle Terms'!$A:$A,0))</f>
        <v>End of Investment Period Date</v>
      </c>
      <c r="C40" s="249" t="str">
        <f>IF(ISBLANK(INDEX('Key Vehicle Terms'!D:D,MATCH(Overview!$A40,'Key Vehicle Terms'!$A:$A,0))),"",INDEX('Key Vehicle Terms'!D:D,MATCH(Overview!$A40,'Key Vehicle Terms'!$A:$A,0)))</f>
        <v/>
      </c>
      <c r="D40" s="165"/>
      <c r="E40" s="165"/>
      <c r="F40" s="165"/>
      <c r="G40" s="218"/>
    </row>
    <row r="41" spans="1:7" s="204" customFormat="1" ht="27">
      <c r="A41" s="92" t="s">
        <v>156</v>
      </c>
      <c r="B41" s="93" t="str">
        <f>INDEX('Key Vehicle Terms'!B:B,MATCH(Overview!$A41,'Key Vehicle Terms'!$A:$A,0))</f>
        <v>Termination Date</v>
      </c>
      <c r="C41" s="301" t="str">
        <f>IF(ISBLANK(INDEX('Key Vehicle Terms'!D:D,MATCH(Overview!$A41,'Key Vehicle Terms'!$A:$A,0))),"",INDEX('Key Vehicle Terms'!D:D,MATCH(Overview!$A41,'Key Vehicle Terms'!$A:$A,0)))</f>
        <v/>
      </c>
      <c r="D41" s="165"/>
      <c r="E41" s="165"/>
      <c r="F41" s="165"/>
      <c r="G41" s="218"/>
    </row>
    <row r="42" spans="1:7" s="204" customFormat="1" ht="27">
      <c r="A42" s="95" t="s">
        <v>159</v>
      </c>
      <c r="B42" s="91" t="str">
        <f>INDEX('Key Vehicle Terms'!B:B,MATCH(Overview!$A42,'Key Vehicle Terms'!$A:$A,0))</f>
        <v>Extension Term</v>
      </c>
      <c r="C42" s="248" t="str">
        <f>IF(ISBLANK(INDEX('Key Vehicle Terms'!D:D,MATCH(Overview!$A42,'Key Vehicle Terms'!$A:$A,0))),"",INDEX('Key Vehicle Terms'!D:D,MATCH(Overview!$A42,'Key Vehicle Terms'!$A:$A,0)))</f>
        <v/>
      </c>
      <c r="D42" s="141"/>
      <c r="E42" s="141"/>
      <c r="F42" s="141"/>
      <c r="G42" s="218"/>
    </row>
    <row r="43" spans="1:7" s="204" customFormat="1" ht="27">
      <c r="A43" s="92" t="s">
        <v>10</v>
      </c>
      <c r="B43" s="93" t="str">
        <f>INDEX('Key Vehicle Terms'!B:B,MATCH(Overview!$A43,'Key Vehicle Terms'!$A:$A,0))</f>
        <v>Vehicle Term</v>
      </c>
      <c r="C43" s="300" t="str">
        <f>IF(ISBLANK(INDEX('Key Vehicle Terms'!D:D,MATCH(Overview!$A43,'Key Vehicle Terms'!$A:$A,0))),"",INDEX('Key Vehicle Terms'!D:D,MATCH(Overview!$A43,'Key Vehicle Terms'!$A:$A,0)))</f>
        <v/>
      </c>
      <c r="D43" s="141"/>
      <c r="E43" s="141"/>
      <c r="F43" s="141"/>
      <c r="G43" s="218"/>
    </row>
    <row r="44" spans="1:7" s="204" customFormat="1" ht="27">
      <c r="A44" s="95" t="s">
        <v>11</v>
      </c>
      <c r="B44" s="91" t="str">
        <f>INDEX('Key Vehicle Terms'!B:B,MATCH(Overview!$A44,'Key Vehicle Terms'!$A:$A,0))</f>
        <v>Inception Date</v>
      </c>
      <c r="C44" s="249" t="str">
        <f>IF(ISBLANK(INDEX('Key Vehicle Terms'!D:D,MATCH(Overview!$A44,'Key Vehicle Terms'!$A:$A,0))),"",INDEX('Key Vehicle Terms'!D:D,MATCH(Overview!$A44,'Key Vehicle Terms'!$A:$A,0)))</f>
        <v/>
      </c>
      <c r="D44" s="165"/>
      <c r="E44" s="165"/>
      <c r="F44" s="165"/>
      <c r="G44" s="218"/>
    </row>
    <row r="45" spans="1:7" s="204" customFormat="1" ht="27">
      <c r="A45" s="92" t="s">
        <v>166</v>
      </c>
      <c r="B45" s="93" t="str">
        <f>INDEX('Key Vehicle Terms'!B:B,MATCH(Overview!$A45,'Key Vehicle Terms'!$A:$A,0))</f>
        <v>Other specific critical date</v>
      </c>
      <c r="C45" s="301" t="str">
        <f>IF(ISBLANK(INDEX('Key Vehicle Terms'!D:D,MATCH(Overview!$A45,'Key Vehicle Terms'!$A:$A,0))),"",INDEX('Key Vehicle Terms'!D:D,MATCH(Overview!$A45,'Key Vehicle Terms'!$A:$A,0)))</f>
        <v/>
      </c>
      <c r="D45" s="165"/>
      <c r="E45" s="165"/>
      <c r="F45" s="165"/>
      <c r="G45" s="218"/>
    </row>
    <row r="46" spans="1:7" s="204" customFormat="1" ht="27">
      <c r="A46" s="95" t="s">
        <v>169</v>
      </c>
      <c r="B46" s="91" t="str">
        <f>INDEX('Key Vehicle Terms'!B:B,MATCH(Overview!$A46,'Key Vehicle Terms'!$A:$A,0))</f>
        <v>Other specific critical date</v>
      </c>
      <c r="C46" s="249" t="str">
        <f>IF(ISBLANK(INDEX('Key Vehicle Terms'!D:D,MATCH(Overview!$A46,'Key Vehicle Terms'!$A:$A,0))),"",INDEX('Key Vehicle Terms'!D:D,MATCH(Overview!$A46,'Key Vehicle Terms'!$A:$A,0)))</f>
        <v/>
      </c>
      <c r="D46" s="165"/>
      <c r="E46" s="165"/>
      <c r="F46" s="165"/>
      <c r="G46" s="218"/>
    </row>
    <row r="47" spans="1:7" s="204" customFormat="1" ht="27">
      <c r="A47" s="121"/>
      <c r="B47" s="102"/>
      <c r="C47" s="361"/>
      <c r="D47" s="256"/>
      <c r="E47" s="256"/>
      <c r="F47" s="256"/>
      <c r="G47" s="218"/>
    </row>
    <row r="48" spans="1:7" s="201" customFormat="1" ht="27">
      <c r="A48" s="74">
        <v>3</v>
      </c>
      <c r="B48" s="89" t="s">
        <v>171</v>
      </c>
      <c r="C48" s="360" t="str">
        <f>$C$3</f>
        <v xml:space="preserve">Data  </v>
      </c>
      <c r="D48" s="398"/>
      <c r="E48" s="398"/>
      <c r="F48" s="398"/>
      <c r="G48" s="218"/>
    </row>
    <row r="49" spans="1:7" s="201" customFormat="1" ht="11.1" customHeight="1">
      <c r="A49" s="73"/>
      <c r="B49" s="102"/>
      <c r="C49" s="361"/>
      <c r="D49" s="256"/>
      <c r="E49" s="256"/>
      <c r="F49" s="256"/>
      <c r="G49" s="218"/>
    </row>
    <row r="50" spans="1:7" s="204" customFormat="1" ht="27">
      <c r="A50" s="90" t="s">
        <v>172</v>
      </c>
      <c r="B50" s="91" t="str">
        <f>INDEX('Vehicle Level Data'!B:B,MATCH(Overview!$A50,'Vehicle Level Data'!$A:$A,0))</f>
        <v>Gross Asset Value of Vehicle (GAV)</v>
      </c>
      <c r="C50" s="233" t="str">
        <f>IF(ISBLANK(INDEX('Vehicle Level Data'!D:D,MATCH(Overview!$A50,'Vehicle Level Data'!$A:$A,0))),"",INDEX('Vehicle Level Data'!D:D,MATCH(Overview!$A50,'Vehicle Level Data'!$A:$A,0)))</f>
        <v/>
      </c>
      <c r="D50" s="159"/>
      <c r="E50" s="159"/>
      <c r="F50" s="159"/>
      <c r="G50" s="218"/>
    </row>
    <row r="51" spans="1:7" s="204" customFormat="1" ht="27">
      <c r="A51" s="94" t="s">
        <v>175</v>
      </c>
      <c r="B51" s="93" t="str">
        <f>INDEX('Vehicle Level Data'!B:B,MATCH(Overview!$A51,'Vehicle Level Data'!$A:$A,0))</f>
        <v>Net Asset Value of Vehicle (NAV)</v>
      </c>
      <c r="C51" s="234" t="str">
        <f>IF(ISBLANK(INDEX('Vehicle Level Data'!D:D,MATCH(Overview!$A51,'Vehicle Level Data'!$A:$A,0))),"",INDEX('Vehicle Level Data'!D:D,MATCH(Overview!$A51,'Vehicle Level Data'!$A:$A,0)))</f>
        <v/>
      </c>
      <c r="D51" s="243"/>
      <c r="E51" s="243"/>
      <c r="F51" s="243"/>
      <c r="G51" s="394"/>
    </row>
    <row r="52" spans="1:7" s="204" customFormat="1" ht="27">
      <c r="A52" s="90" t="s">
        <v>178</v>
      </c>
      <c r="B52" s="91" t="str">
        <f>INDEX('Vehicle Level Data'!B:B,MATCH(Overview!$A52,'Vehicle Level Data'!$A:$A,0))</f>
        <v>Cash and Cash Equivalents</v>
      </c>
      <c r="C52" s="233" t="str">
        <f>IF(ISBLANK(INDEX('Vehicle Level Data'!D:D,MATCH(Overview!$A52,'Vehicle Level Data'!$A:$A,0))),"",INDEX('Vehicle Level Data'!D:D,MATCH(Overview!$A52,'Vehicle Level Data'!$A:$A,0)))</f>
        <v/>
      </c>
      <c r="D52" s="159"/>
      <c r="E52" s="159"/>
      <c r="F52" s="159"/>
      <c r="G52" s="218"/>
    </row>
    <row r="53" spans="1:7" s="204" customFormat="1" ht="27">
      <c r="A53" s="94" t="s">
        <v>181</v>
      </c>
      <c r="B53" s="93" t="str">
        <f>INDEX('Vehicle Level Data'!B:B,MATCH(Overview!$A53,'Vehicle Level Data'!$A:$A,0))</f>
        <v>Total Number of Outstanding Shares (if applicable)</v>
      </c>
      <c r="C53" s="234" t="str">
        <f>IF(ISBLANK(INDEX('Vehicle Level Data'!D:D,MATCH(Overview!$A53,'Vehicle Level Data'!$A:$A,0))),"",INDEX('Vehicle Level Data'!D:D,MATCH(Overview!$A53,'Vehicle Level Data'!$A:$A,0)))</f>
        <v/>
      </c>
      <c r="D53" s="159"/>
      <c r="E53" s="159"/>
      <c r="F53" s="159"/>
      <c r="G53" s="218"/>
    </row>
    <row r="54" spans="1:7" s="204" customFormat="1" ht="27">
      <c r="A54" s="90" t="s">
        <v>184</v>
      </c>
      <c r="B54" s="91" t="str">
        <f>INDEX('Vehicle Level Data'!B:B,MATCH(Overview!$A54,'Vehicle Level Data'!$A:$A,0))</f>
        <v>% of Real Estate Assets Valued during the Reporting Period, Externally</v>
      </c>
      <c r="C54" s="247" t="str">
        <f>IF(ISBLANK(INDEX('Vehicle Level Data'!D:D,MATCH(Overview!$A54,'Vehicle Level Data'!$A:$A,0))),"",INDEX('Vehicle Level Data'!D:D,MATCH(Overview!$A54,'Vehicle Level Data'!$A:$A,0)))</f>
        <v/>
      </c>
      <c r="D54" s="126"/>
      <c r="E54" s="126"/>
      <c r="F54" s="126"/>
      <c r="G54" s="218"/>
    </row>
    <row r="55" spans="1:7" s="204" customFormat="1" ht="27">
      <c r="A55" s="94" t="s">
        <v>187</v>
      </c>
      <c r="B55" s="93" t="str">
        <f>INDEX('Vehicle Level Data'!B:B,MATCH(Overview!$A55,'Vehicle Level Data'!$A:$A,0))</f>
        <v>% of Real Estate Assets Valued during the Reporting Period, Internally</v>
      </c>
      <c r="C55" s="235" t="str">
        <f>IF(ISBLANK(INDEX('Vehicle Level Data'!D:D,MATCH(Overview!$A55,'Vehicle Level Data'!$A:$A,0))),"",INDEX('Vehicle Level Data'!D:D,MATCH(Overview!$A55,'Vehicle Level Data'!$A:$A,0)))</f>
        <v/>
      </c>
      <c r="D55" s="126"/>
      <c r="E55" s="126"/>
      <c r="F55" s="126"/>
      <c r="G55" s="218"/>
    </row>
    <row r="56" spans="1:7" s="204" customFormat="1" ht="27">
      <c r="A56" s="73"/>
      <c r="B56" s="102"/>
      <c r="C56" s="361"/>
      <c r="D56" s="256"/>
      <c r="E56" s="256"/>
      <c r="F56" s="256"/>
      <c r="G56" s="218"/>
    </row>
    <row r="57" spans="1:7" s="204" customFormat="1" ht="36">
      <c r="A57" s="74">
        <v>4</v>
      </c>
      <c r="B57" s="89" t="s">
        <v>948</v>
      </c>
      <c r="C57" s="360" t="str">
        <f>$C$3</f>
        <v xml:space="preserve">Data  </v>
      </c>
      <c r="D57" s="398"/>
      <c r="E57" s="398"/>
      <c r="F57" s="398"/>
      <c r="G57" s="218"/>
    </row>
    <row r="58" spans="1:7" s="204" customFormat="1" ht="11.1" customHeight="1">
      <c r="A58" s="73"/>
      <c r="B58" s="102"/>
      <c r="C58" s="361"/>
      <c r="D58" s="256"/>
      <c r="E58" s="256"/>
      <c r="F58" s="256"/>
      <c r="G58" s="218"/>
    </row>
    <row r="59" spans="1:7" s="201" customFormat="1" ht="27">
      <c r="A59" s="90" t="s">
        <v>192</v>
      </c>
      <c r="B59" s="91" t="str">
        <f>INDEX('Vehicle Level Data'!B:B,MATCH(Overview!$A59,'Vehicle Level Data'!$A:$A,0))</f>
        <v>Net Asset Value of Vehicle (NAV)</v>
      </c>
      <c r="C59" s="233">
        <f>IF(ISBLANK(INDEX('Vehicle Level Data'!D:D,MATCH(Overview!$A59,'Vehicle Level Data'!$A:$A,0))),"",INDEX('Vehicle Level Data'!D:D,MATCH(Overview!$A59,'Vehicle Level Data'!$A:$A,0)))</f>
        <v>0</v>
      </c>
      <c r="D59" s="243"/>
      <c r="E59" s="243"/>
      <c r="F59" s="243"/>
      <c r="G59" s="218"/>
    </row>
    <row r="60" spans="1:7" s="201" customFormat="1" ht="27">
      <c r="A60" s="92" t="s">
        <v>194</v>
      </c>
      <c r="B60" s="93" t="str">
        <f>INDEX('Vehicle Level Data'!B:B,MATCH(Overview!$A60,'Vehicle Level Data'!$A:$A,0))</f>
        <v>Effect of Reclassifying Shareholders' Loans and Hybrid Capital Instruments</v>
      </c>
      <c r="C60" s="234" t="str">
        <f>IF(ISBLANK(INDEX('Vehicle Level Data'!D:D,MATCH(Overview!$A60,'Vehicle Level Data'!$A:$A,0))),"",INDEX('Vehicle Level Data'!D:D,MATCH(Overview!$A60,'Vehicle Level Data'!$A:$A,0)))</f>
        <v/>
      </c>
      <c r="D60" s="159"/>
      <c r="E60" s="159"/>
      <c r="F60" s="159"/>
      <c r="G60" s="218"/>
    </row>
    <row r="61" spans="1:7" s="204" customFormat="1" ht="27">
      <c r="A61" s="90" t="s">
        <v>197</v>
      </c>
      <c r="B61" s="91" t="str">
        <f>INDEX('Vehicle Level Data'!B:B,MATCH(Overview!$A61,'Vehicle Level Data'!$A:$A,0))</f>
        <v>Effect of Dividends Recorded as a Liability which have not been Distributed</v>
      </c>
      <c r="C61" s="233" t="str">
        <f>IF(ISBLANK(INDEX('Vehicle Level Data'!D:D,MATCH(Overview!$A61,'Vehicle Level Data'!$A:$A,0))),"",INDEX('Vehicle Level Data'!D:D,MATCH(Overview!$A61,'Vehicle Level Data'!$A:$A,0)))</f>
        <v/>
      </c>
      <c r="D61" s="159"/>
      <c r="E61" s="159"/>
      <c r="F61" s="159"/>
      <c r="G61" s="218"/>
    </row>
    <row r="62" spans="1:7" s="204" customFormat="1" ht="28.5">
      <c r="A62" s="92" t="s">
        <v>200</v>
      </c>
      <c r="B62" s="93" t="str">
        <f>INDEX('Vehicle Level Data'!B:B,MATCH(Overview!$A62,'Vehicle Level Data'!$A:$A,0))</f>
        <v>NAV after Reclassification of Equity such as Interests and Dividends yet to be Distributed</v>
      </c>
      <c r="C62" s="234">
        <f>IF(ISBLANK(INDEX('Vehicle Level Data'!D:D,MATCH(Overview!$A62,'Vehicle Level Data'!$A:$A,0))),"",INDEX('Vehicle Level Data'!D:D,MATCH(Overview!$A62,'Vehicle Level Data'!$A:$A,0)))</f>
        <v>0</v>
      </c>
      <c r="D62" s="159"/>
      <c r="E62" s="159"/>
      <c r="F62" s="159"/>
      <c r="G62" s="218"/>
    </row>
    <row r="63" spans="1:7" s="204" customFormat="1" ht="27">
      <c r="A63" s="90" t="s">
        <v>203</v>
      </c>
      <c r="B63" s="91" t="str">
        <f>INDEX('Vehicle Level Data'!B:B,MATCH(Overview!$A63,'Vehicle Level Data'!$A:$A,0))</f>
        <v>Revaluation to Fair Value of Investment Properties</v>
      </c>
      <c r="C63" s="233" t="str">
        <f>IF(ISBLANK(INDEX('Vehicle Level Data'!D:D,MATCH(Overview!$A63,'Vehicle Level Data'!$A:$A,0))),"",INDEX('Vehicle Level Data'!D:D,MATCH(Overview!$A63,'Vehicle Level Data'!$A:$A,0)))</f>
        <v/>
      </c>
      <c r="D63" s="159"/>
      <c r="E63" s="159"/>
      <c r="F63" s="159"/>
      <c r="G63" s="218"/>
    </row>
    <row r="64" spans="1:7" s="204" customFormat="1" ht="27">
      <c r="A64" s="92" t="s">
        <v>206</v>
      </c>
      <c r="B64" s="93" t="str">
        <f>INDEX('Vehicle Level Data'!B:B,MATCH(Overview!$A64,'Vehicle Level Data'!$A:$A,0))</f>
        <v>Revaluation to Fair Value of Self-Constructed or Developed Investment Property</v>
      </c>
      <c r="C64" s="234" t="str">
        <f>IF(ISBLANK(INDEX('Vehicle Level Data'!D:D,MATCH(Overview!$A64,'Vehicle Level Data'!$A:$A,0))),"",INDEX('Vehicle Level Data'!D:D,MATCH(Overview!$A64,'Vehicle Level Data'!$A:$A,0)))</f>
        <v/>
      </c>
      <c r="D64" s="159"/>
      <c r="E64" s="159"/>
      <c r="F64" s="159"/>
      <c r="G64" s="218"/>
    </row>
    <row r="65" spans="1:7" s="204" customFormat="1" ht="27">
      <c r="A65" s="90" t="s">
        <v>209</v>
      </c>
      <c r="B65" s="91" t="str">
        <f>INDEX('Vehicle Level Data'!B:B,MATCH(Overview!$A65,'Vehicle Level Data'!$A:$A,0))</f>
        <v>Revaluation to Fair Value of Property Held for Sale</v>
      </c>
      <c r="C65" s="233" t="str">
        <f>IF(ISBLANK(INDEX('Vehicle Level Data'!D:D,MATCH(Overview!$A65,'Vehicle Level Data'!$A:$A,0))),"",INDEX('Vehicle Level Data'!D:D,MATCH(Overview!$A65,'Vehicle Level Data'!$A:$A,0)))</f>
        <v/>
      </c>
      <c r="D65" s="159"/>
      <c r="E65" s="159"/>
      <c r="F65" s="159"/>
      <c r="G65" s="218"/>
    </row>
    <row r="66" spans="1:7" s="204" customFormat="1" ht="28.5">
      <c r="A66" s="92" t="s">
        <v>212</v>
      </c>
      <c r="B66" s="93" t="str">
        <f>INDEX('Vehicle Level Data'!B:B,MATCH(Overview!$A66,'Vehicle Level Data'!$A:$A,0))</f>
        <v>Revaluation to Fair Value of Property that is Leased to Tenants under a Finance Lease</v>
      </c>
      <c r="C66" s="234" t="str">
        <f>IF(ISBLANK(INDEX('Vehicle Level Data'!D:D,MATCH(Overview!$A66,'Vehicle Level Data'!$A:$A,0))),"",INDEX('Vehicle Level Data'!D:D,MATCH(Overview!$A66,'Vehicle Level Data'!$A:$A,0)))</f>
        <v/>
      </c>
      <c r="D66" s="159"/>
      <c r="E66" s="159"/>
      <c r="F66" s="159"/>
      <c r="G66" s="218"/>
    </row>
    <row r="67" spans="1:7" s="204" customFormat="1" ht="27">
      <c r="A67" s="90" t="s">
        <v>215</v>
      </c>
      <c r="B67" s="91" t="str">
        <f>INDEX('Vehicle Level Data'!B:B,MATCH(Overview!$A67,'Vehicle Level Data'!$A:$A,0))</f>
        <v>Revaluation to Fair Value of Real Estate Asset held as Inventory</v>
      </c>
      <c r="C67" s="233" t="str">
        <f>IF(ISBLANK(INDEX('Vehicle Level Data'!D:D,MATCH(Overview!$A67,'Vehicle Level Data'!$A:$A,0))),"",INDEX('Vehicle Level Data'!D:D,MATCH(Overview!$A67,'Vehicle Level Data'!$A:$A,0)))</f>
        <v/>
      </c>
      <c r="D67" s="159"/>
      <c r="E67" s="159"/>
      <c r="F67" s="159"/>
      <c r="G67" s="218"/>
    </row>
    <row r="68" spans="1:7" s="204" customFormat="1" ht="27">
      <c r="A68" s="92" t="s">
        <v>218</v>
      </c>
      <c r="B68" s="93" t="str">
        <f>INDEX('Vehicle Level Data'!B:B,MATCH(Overview!$A68,'Vehicle Level Data'!$A:$A,0))</f>
        <v>Revaluation to Fair Value of Other Investments in Real Assets</v>
      </c>
      <c r="C68" s="234" t="str">
        <f>IF(ISBLANK(INDEX('Vehicle Level Data'!D:D,MATCH(Overview!$A68,'Vehicle Level Data'!$A:$A,0))),"",INDEX('Vehicle Level Data'!D:D,MATCH(Overview!$A68,'Vehicle Level Data'!$A:$A,0)))</f>
        <v/>
      </c>
      <c r="D68" s="159"/>
      <c r="E68" s="159"/>
      <c r="F68" s="159"/>
      <c r="G68" s="218"/>
    </row>
    <row r="69" spans="1:7" s="204" customFormat="1" ht="27">
      <c r="A69" s="90" t="s">
        <v>221</v>
      </c>
      <c r="B69" s="91" t="str">
        <f>INDEX('Vehicle Level Data'!B:B,MATCH(Overview!$A69,'Vehicle Level Data'!$A:$A,0))</f>
        <v>Revaluation to Fair Value of Indirect Investments Not Consolidated</v>
      </c>
      <c r="C69" s="233" t="str">
        <f>IF(ISBLANK(INDEX('Vehicle Level Data'!D:D,MATCH(Overview!$A69,'Vehicle Level Data'!$A:$A,0))),"",INDEX('Vehicle Level Data'!D:D,MATCH(Overview!$A69,'Vehicle Level Data'!$A:$A,0)))</f>
        <v/>
      </c>
      <c r="D69" s="159"/>
      <c r="E69" s="159"/>
      <c r="F69" s="159"/>
      <c r="G69" s="218"/>
    </row>
    <row r="70" spans="1:7" s="204" customFormat="1" ht="27">
      <c r="A70" s="92" t="s">
        <v>224</v>
      </c>
      <c r="B70" s="93" t="str">
        <f>INDEX('Vehicle Level Data'!B:B,MATCH(Overview!$A70,'Vehicle Level Data'!$A:$A,0))</f>
        <v>Revaluation to Fair Value of Financial Assets and Financial Liabilities</v>
      </c>
      <c r="C70" s="234" t="str">
        <f>IF(ISBLANK(INDEX('Vehicle Level Data'!D:D,MATCH(Overview!$A70,'Vehicle Level Data'!$A:$A,0))),"",INDEX('Vehicle Level Data'!D:D,MATCH(Overview!$A70,'Vehicle Level Data'!$A:$A,0)))</f>
        <v/>
      </c>
      <c r="D70" s="159"/>
      <c r="E70" s="159"/>
      <c r="F70" s="159"/>
      <c r="G70" s="218"/>
    </row>
    <row r="71" spans="1:7" s="204" customFormat="1" ht="27">
      <c r="A71" s="90" t="s">
        <v>227</v>
      </c>
      <c r="B71" s="91" t="str">
        <f>INDEX('Vehicle Level Data'!B:B,MATCH(Overview!$A71,'Vehicle Level Data'!$A:$A,0))</f>
        <v>Revaluation to Fair Value of Construction Contracts for Third Parties</v>
      </c>
      <c r="C71" s="233" t="str">
        <f>IF(ISBLANK(INDEX('Vehicle Level Data'!D:D,MATCH(Overview!$A71,'Vehicle Level Data'!$A:$A,0))),"",INDEX('Vehicle Level Data'!D:D,MATCH(Overview!$A71,'Vehicle Level Data'!$A:$A,0)))</f>
        <v/>
      </c>
      <c r="D71" s="159"/>
      <c r="E71" s="159"/>
      <c r="F71" s="159"/>
      <c r="G71" s="218"/>
    </row>
    <row r="72" spans="1:7" s="204" customFormat="1" ht="27">
      <c r="A72" s="92" t="s">
        <v>230</v>
      </c>
      <c r="B72" s="93" t="str">
        <f>INDEX('Vehicle Level Data'!B:B,MATCH(Overview!$A72,'Vehicle Level Data'!$A:$A,0))</f>
        <v>Set-up Costs (amortised over five years)</v>
      </c>
      <c r="C72" s="234" t="str">
        <f>IF(ISBLANK(INDEX('Vehicle Level Data'!D:D,MATCH(Overview!$A72,'Vehicle Level Data'!$A:$A,0))),"",INDEX('Vehicle Level Data'!D:D,MATCH(Overview!$A72,'Vehicle Level Data'!$A:$A,0)))</f>
        <v/>
      </c>
      <c r="D72" s="159"/>
      <c r="E72" s="159"/>
      <c r="F72" s="159"/>
      <c r="G72" s="218"/>
    </row>
    <row r="73" spans="1:7" s="204" customFormat="1" ht="27">
      <c r="A73" s="90" t="s">
        <v>233</v>
      </c>
      <c r="B73" s="91" t="str">
        <f>INDEX('Vehicle Level Data'!B:B,MATCH(Overview!$A73,'Vehicle Level Data'!$A:$A,0))</f>
        <v>Acquisition Expenses (amortised over five years)</v>
      </c>
      <c r="C73" s="233" t="str">
        <f>IF(ISBLANK(INDEX('Vehicle Level Data'!D:D,MATCH(Overview!$A73,'Vehicle Level Data'!$A:$A,0))),"",INDEX('Vehicle Level Data'!D:D,MATCH(Overview!$A73,'Vehicle Level Data'!$A:$A,0)))</f>
        <v/>
      </c>
      <c r="D73" s="159"/>
      <c r="E73" s="159"/>
      <c r="F73" s="159"/>
      <c r="G73" s="218"/>
    </row>
    <row r="74" spans="1:7" s="204" customFormat="1" ht="27">
      <c r="A74" s="92" t="s">
        <v>236</v>
      </c>
      <c r="B74" s="93" t="str">
        <f>INDEX('Vehicle Level Data'!B:B,MATCH(Overview!$A74,'Vehicle Level Data'!$A:$A,0))</f>
        <v>Contractual Fees</v>
      </c>
      <c r="C74" s="234" t="str">
        <f>IF(ISBLANK(INDEX('Vehicle Level Data'!D:D,MATCH(Overview!$A74,'Vehicle Level Data'!$A:$A,0))),"",INDEX('Vehicle Level Data'!D:D,MATCH(Overview!$A74,'Vehicle Level Data'!$A:$A,0)))</f>
        <v/>
      </c>
      <c r="D74" s="159"/>
      <c r="E74" s="159"/>
      <c r="F74" s="159"/>
      <c r="G74" s="218"/>
    </row>
    <row r="75" spans="1:7" s="204" customFormat="1" ht="27">
      <c r="A75" s="90" t="s">
        <v>239</v>
      </c>
      <c r="B75" s="91" t="str">
        <f>INDEX('Vehicle Level Data'!B:B,MATCH(Overview!$A75,'Vehicle Level Data'!$A:$A,0))</f>
        <v>Revaluation to Fair Value of Savings of Purchaser's Costs such as Transfer Taxes</v>
      </c>
      <c r="C75" s="233" t="str">
        <f>IF(ISBLANK(INDEX('Vehicle Level Data'!D:D,MATCH(Overview!$A75,'Vehicle Level Data'!$A:$A,0))),"",INDEX('Vehicle Level Data'!D:D,MATCH(Overview!$A75,'Vehicle Level Data'!$A:$A,0)))</f>
        <v/>
      </c>
      <c r="D75" s="159"/>
      <c r="E75" s="159"/>
      <c r="F75" s="159"/>
      <c r="G75" s="218"/>
    </row>
    <row r="76" spans="1:7" s="204" customFormat="1" ht="28.5">
      <c r="A76" s="92" t="s">
        <v>242</v>
      </c>
      <c r="B76" s="93" t="str">
        <f>INDEX('Vehicle Level Data'!B:B,MATCH(Overview!$A76,'Vehicle Level Data'!$A:$A,0))</f>
        <v>Revaluation to Fair Value of Deferred Taxes and Tax Effect of INREV NAV Adjustments</v>
      </c>
      <c r="C76" s="234" t="str">
        <f>IF(ISBLANK(INDEX('Vehicle Level Data'!D:D,MATCH(Overview!$A76,'Vehicle Level Data'!$A:$A,0))),"",INDEX('Vehicle Level Data'!D:D,MATCH(Overview!$A76,'Vehicle Level Data'!$A:$A,0)))</f>
        <v/>
      </c>
      <c r="D76" s="159"/>
      <c r="E76" s="159"/>
      <c r="F76" s="159"/>
      <c r="G76" s="218"/>
    </row>
    <row r="77" spans="1:7" s="204" customFormat="1" ht="27">
      <c r="A77" s="90" t="s">
        <v>245</v>
      </c>
      <c r="B77" s="91" t="str">
        <f>INDEX('Vehicle Level Data'!B:B,MATCH(Overview!$A77,'Vehicle Level Data'!$A:$A,0))</f>
        <v xml:space="preserve">Effect of Subsidiaries having a Negative Equity (non-recourse) </v>
      </c>
      <c r="C77" s="233" t="str">
        <f>IF(ISBLANK(INDEX('Vehicle Level Data'!D:D,MATCH(Overview!$A77,'Vehicle Level Data'!$A:$A,0))),"",INDEX('Vehicle Level Data'!D:D,MATCH(Overview!$A77,'Vehicle Level Data'!$A:$A,0)))</f>
        <v/>
      </c>
      <c r="D77" s="159"/>
      <c r="E77" s="159"/>
      <c r="F77" s="159"/>
      <c r="G77" s="218"/>
    </row>
    <row r="78" spans="1:7" s="204" customFormat="1" ht="27">
      <c r="A78" s="92" t="s">
        <v>248</v>
      </c>
      <c r="B78" s="93" t="str">
        <f>INDEX('Vehicle Level Data'!B:B,MATCH(Overview!$A78,'Vehicle Level Data'!$A:$A,0))</f>
        <v>Goodwill</v>
      </c>
      <c r="C78" s="234" t="str">
        <f>IF(ISBLANK(INDEX('Vehicle Level Data'!D:D,MATCH(Overview!$A78,'Vehicle Level Data'!$A:$A,0))),"",INDEX('Vehicle Level Data'!D:D,MATCH(Overview!$A78,'Vehicle Level Data'!$A:$A,0)))</f>
        <v/>
      </c>
      <c r="D78" s="159"/>
      <c r="E78" s="159"/>
      <c r="F78" s="159"/>
      <c r="G78" s="218"/>
    </row>
    <row r="79" spans="1:7" s="204" customFormat="1" ht="27">
      <c r="A79" s="90" t="s">
        <v>251</v>
      </c>
      <c r="B79" s="91" t="str">
        <f>INDEX('Vehicle Level Data'!B:B,MATCH(Overview!$A79,'Vehicle Level Data'!$A:$A,0))</f>
        <v>Non-Controlling Interest Effects on the Above Adjustments</v>
      </c>
      <c r="C79" s="233" t="str">
        <f>IF(ISBLANK(INDEX('Vehicle Level Data'!D:D,MATCH(Overview!$A79,'Vehicle Level Data'!$A:$A,0))),"",INDEX('Vehicle Level Data'!D:D,MATCH(Overview!$A79,'Vehicle Level Data'!$A:$A,0)))</f>
        <v/>
      </c>
      <c r="D79" s="159"/>
      <c r="E79" s="159"/>
      <c r="F79" s="159"/>
      <c r="G79" s="218"/>
    </row>
    <row r="80" spans="1:7" s="204" customFormat="1" ht="27">
      <c r="A80" s="92" t="s">
        <v>254</v>
      </c>
      <c r="B80" s="93" t="str">
        <f>INDEX('Vehicle Level Data'!B:B,MATCH(Overview!$A80,'Vehicle Level Data'!$A:$A,0))</f>
        <v>Other Specific Adjustments (I)</v>
      </c>
      <c r="C80" s="234" t="str">
        <f>IF(ISBLANK(INDEX('Vehicle Level Data'!D:D,MATCH(Overview!$A80,'Vehicle Level Data'!$A:$A,0))),"",INDEX('Vehicle Level Data'!D:D,MATCH(Overview!$A80,'Vehicle Level Data'!$A:$A,0)))</f>
        <v/>
      </c>
      <c r="D80" s="159"/>
      <c r="E80" s="159"/>
      <c r="F80" s="159"/>
      <c r="G80" s="218"/>
    </row>
    <row r="81" spans="1:7" s="204" customFormat="1" ht="27">
      <c r="A81" s="90" t="s">
        <v>257</v>
      </c>
      <c r="B81" s="91" t="str">
        <f>INDEX('Vehicle Level Data'!B:B,MATCH(Overview!$A81,'Vehicle Level Data'!$A:$A,0))</f>
        <v>Other Specific Adjustments (II)</v>
      </c>
      <c r="C81" s="233" t="str">
        <f>IF(ISBLANK(INDEX('Vehicle Level Data'!D:D,MATCH(Overview!$A81,'Vehicle Level Data'!$A:$A,0))),"",INDEX('Vehicle Level Data'!D:D,MATCH(Overview!$A81,'Vehicle Level Data'!$A:$A,0)))</f>
        <v/>
      </c>
      <c r="D81" s="159"/>
      <c r="E81" s="159"/>
      <c r="F81" s="159"/>
      <c r="G81" s="218"/>
    </row>
    <row r="82" spans="1:7" s="204" customFormat="1" ht="27">
      <c r="A82" s="92" t="s">
        <v>259</v>
      </c>
      <c r="B82" s="93" t="str">
        <f>INDEX('Vehicle Level Data'!B:B,MATCH(Overview!$A82,'Vehicle Level Data'!$A:$A,0))</f>
        <v>INREV Net Asset Value of Vehicle (INREV NAV)</v>
      </c>
      <c r="C82" s="234">
        <f>IF(ISBLANK(INDEX('Vehicle Level Data'!D:D,MATCH(Overview!$A82,'Vehicle Level Data'!$A:$A,0))),"",INDEX('Vehicle Level Data'!D:D,MATCH(Overview!$A82,'Vehicle Level Data'!$A:$A,0)))</f>
        <v>0</v>
      </c>
      <c r="D82" s="243"/>
      <c r="E82" s="243"/>
      <c r="F82" s="243"/>
      <c r="G82" s="394"/>
    </row>
    <row r="83" spans="1:7" s="204" customFormat="1" ht="27">
      <c r="A83" s="90" t="s">
        <v>262</v>
      </c>
      <c r="B83" s="91" t="str">
        <f>INDEX('Vehicle Level Data'!B:B,MATCH(Overview!$A83,'Vehicle Level Data'!$A:$A,0))</f>
        <v>Redemption NAV</v>
      </c>
      <c r="C83" s="233" t="str">
        <f>IF(ISBLANK(INDEX('Vehicle Level Data'!D:D,MATCH(Overview!$A83,'Vehicle Level Data'!$A:$A,0))),"",INDEX('Vehicle Level Data'!D:D,MATCH(Overview!$A83,'Vehicle Level Data'!$A:$A,0)))</f>
        <v/>
      </c>
      <c r="D83" s="159"/>
      <c r="E83" s="159"/>
      <c r="F83" s="159"/>
      <c r="G83" s="218"/>
    </row>
    <row r="84" spans="1:7" s="201" customFormat="1" ht="27">
      <c r="A84" s="92" t="s">
        <v>265</v>
      </c>
      <c r="B84" s="93" t="str">
        <f>INDEX('Vehicle Level Data'!B:B,MATCH(Overview!$A84,'Vehicle Level Data'!$A:$A,0))</f>
        <v>Other Vehicle Specific NAV</v>
      </c>
      <c r="C84" s="234" t="str">
        <f>IF(ISBLANK(INDEX('Vehicle Level Data'!D:D,MATCH(Overview!$A84,'Vehicle Level Data'!$A:$A,0))),"",INDEX('Vehicle Level Data'!D:D,MATCH(Overview!$A84,'Vehicle Level Data'!$A:$A,0)))</f>
        <v/>
      </c>
      <c r="D84" s="159"/>
      <c r="E84" s="159"/>
      <c r="F84" s="159"/>
      <c r="G84" s="218"/>
    </row>
    <row r="85" spans="1:7" s="204" customFormat="1" ht="27">
      <c r="A85" s="73"/>
      <c r="B85" s="102"/>
      <c r="C85" s="361"/>
      <c r="D85" s="256"/>
      <c r="E85" s="256"/>
      <c r="F85" s="256"/>
      <c r="G85" s="218"/>
    </row>
    <row r="86" spans="1:7" s="204" customFormat="1" ht="27">
      <c r="A86" s="74">
        <v>5</v>
      </c>
      <c r="B86" s="89" t="s">
        <v>949</v>
      </c>
      <c r="C86" s="360" t="str">
        <f>$C$3</f>
        <v xml:space="preserve">Data  </v>
      </c>
      <c r="D86" s="398"/>
      <c r="E86" s="398"/>
      <c r="F86" s="398"/>
      <c r="G86" s="218"/>
    </row>
    <row r="87" spans="1:7" s="204" customFormat="1" ht="11.1" customHeight="1">
      <c r="A87" s="73"/>
      <c r="B87" s="102"/>
      <c r="C87" s="361"/>
      <c r="D87" s="256"/>
      <c r="E87" s="256"/>
      <c r="F87" s="256"/>
      <c r="G87" s="218"/>
    </row>
    <row r="88" spans="1:7" s="204" customFormat="1" ht="27">
      <c r="A88" s="90" t="s">
        <v>269</v>
      </c>
      <c r="B88" s="91" t="str">
        <f>INDEX('Vehicle Level Data'!B:B,MATCH(Overview!$A88,'Vehicle Level Data'!$A:$A,0))</f>
        <v xml:space="preserve">Gross Operating Income     </v>
      </c>
      <c r="C88" s="233" t="str">
        <f>IF(ISBLANK(INDEX('Vehicle Level Data'!D:D,MATCH(Overview!$A88,'Vehicle Level Data'!$A:$A,0))),"",INDEX('Vehicle Level Data'!D:D,MATCH(Overview!$A88,'Vehicle Level Data'!$A:$A,0)))</f>
        <v/>
      </c>
      <c r="D88" s="159"/>
      <c r="E88" s="159"/>
      <c r="F88" s="159"/>
      <c r="G88" s="218"/>
    </row>
    <row r="89" spans="1:7" s="204" customFormat="1" ht="27">
      <c r="A89" s="94" t="s">
        <v>272</v>
      </c>
      <c r="B89" s="93" t="str">
        <f>INDEX('Vehicle Level Data'!B:B,MATCH(Overview!$A89,'Vehicle Level Data'!$A:$A,0))</f>
        <v>Operating Expenses</v>
      </c>
      <c r="C89" s="234" t="str">
        <f>IF(ISBLANK(INDEX('Vehicle Level Data'!D:D,MATCH(Overview!$A89,'Vehicle Level Data'!$A:$A,0))),"",INDEX('Vehicle Level Data'!D:D,MATCH(Overview!$A89,'Vehicle Level Data'!$A:$A,0)))</f>
        <v/>
      </c>
      <c r="D89" s="159"/>
      <c r="E89" s="159"/>
      <c r="F89" s="159"/>
      <c r="G89" s="218"/>
    </row>
    <row r="90" spans="1:7" s="204" customFormat="1" ht="27">
      <c r="A90" s="90" t="s">
        <v>275</v>
      </c>
      <c r="B90" s="91" t="str">
        <f>INDEX('Vehicle Level Data'!B:B,MATCH(Overview!$A90,'Vehicle Level Data'!$A:$A,0))</f>
        <v>Net Operating Income (NOI)</v>
      </c>
      <c r="C90" s="233">
        <f>IF(ISBLANK(INDEX('Vehicle Level Data'!D:D,MATCH(Overview!$A90,'Vehicle Level Data'!$A:$A,0))),"",INDEX('Vehicle Level Data'!D:D,MATCH(Overview!$A90,'Vehicle Level Data'!$A:$A,0)))</f>
        <v>0</v>
      </c>
      <c r="D90" s="243"/>
      <c r="E90" s="243"/>
      <c r="F90" s="243"/>
      <c r="G90" s="394"/>
    </row>
    <row r="91" spans="1:7" s="204" customFormat="1" ht="27">
      <c r="A91" s="94" t="s">
        <v>278</v>
      </c>
      <c r="B91" s="93" t="str">
        <f>INDEX('Vehicle Level Data'!B:B,MATCH(Overview!$A91,'Vehicle Level Data'!$A:$A,0))</f>
        <v>Other Non-recurring Net Income</v>
      </c>
      <c r="C91" s="234" t="str">
        <f>IF(ISBLANK(INDEX('Vehicle Level Data'!D:D,MATCH(Overview!$A91,'Vehicle Level Data'!$A:$A,0))),"",INDEX('Vehicle Level Data'!D:D,MATCH(Overview!$A91,'Vehicle Level Data'!$A:$A,0)))</f>
        <v/>
      </c>
      <c r="D91" s="159"/>
      <c r="E91" s="159"/>
      <c r="F91" s="159"/>
      <c r="G91" s="218"/>
    </row>
    <row r="92" spans="1:7" s="204" customFormat="1" ht="27">
      <c r="A92" s="90" t="s">
        <v>281</v>
      </c>
      <c r="B92" s="91" t="str">
        <f>INDEX('Vehicle Level Data'!B:B,MATCH(Overview!$A92,'Vehicle Level Data'!$A:$A,0))</f>
        <v>Operational Result</v>
      </c>
      <c r="C92" s="233">
        <f>IF(ISBLANK(INDEX('Vehicle Level Data'!D:D,MATCH(Overview!$A92,'Vehicle Level Data'!$A:$A,0))),"",INDEX('Vehicle Level Data'!D:D,MATCH(Overview!$A92,'Vehicle Level Data'!$A:$A,0)))</f>
        <v>0</v>
      </c>
      <c r="D92" s="159"/>
      <c r="E92" s="159"/>
      <c r="F92" s="159"/>
      <c r="G92" s="218"/>
    </row>
    <row r="93" spans="1:7" s="204" customFormat="1" ht="27">
      <c r="A93" s="94" t="s">
        <v>284</v>
      </c>
      <c r="B93" s="93" t="str">
        <f>INDEX('Vehicle Level Data'!B:B,MATCH(Overview!$A93,'Vehicle Level Data'!$A:$A,0))</f>
        <v xml:space="preserve">Net Financing Cost </v>
      </c>
      <c r="C93" s="234" t="str">
        <f>IF(ISBLANK(INDEX('Vehicle Level Data'!D:D,MATCH(Overview!$A93,'Vehicle Level Data'!$A:$A,0))),"",INDEX('Vehicle Level Data'!D:D,MATCH(Overview!$A93,'Vehicle Level Data'!$A:$A,0)))</f>
        <v/>
      </c>
      <c r="D93" s="159"/>
      <c r="E93" s="159"/>
      <c r="F93" s="159"/>
      <c r="G93" s="218"/>
    </row>
    <row r="94" spans="1:7" s="204" customFormat="1" ht="27">
      <c r="A94" s="90" t="s">
        <v>287</v>
      </c>
      <c r="B94" s="91" t="str">
        <f>INDEX('Vehicle Level Data'!B:B,MATCH(Overview!$A94,'Vehicle Level Data'!$A:$A,0))</f>
        <v>Vehicle Level Expenses</v>
      </c>
      <c r="C94" s="233" t="str">
        <f>IF(ISBLANK(INDEX('Vehicle Level Data'!D:D,MATCH(Overview!$A94,'Vehicle Level Data'!$A:$A,0))),"",INDEX('Vehicle Level Data'!D:D,MATCH(Overview!$A94,'Vehicle Level Data'!$A:$A,0)))</f>
        <v/>
      </c>
      <c r="D94" s="159"/>
      <c r="E94" s="159"/>
      <c r="F94" s="159"/>
      <c r="G94" s="218"/>
    </row>
    <row r="95" spans="1:7" s="204" customFormat="1" ht="27">
      <c r="A95" s="94" t="s">
        <v>290</v>
      </c>
      <c r="B95" s="93" t="str">
        <f>INDEX('Vehicle Level Data'!B:B,MATCH(Overview!$A95,'Vehicle Level Data'!$A:$A,0))</f>
        <v>Tax Expenses</v>
      </c>
      <c r="C95" s="234">
        <f>IF(ISBLANK(INDEX('Vehicle Level Data'!D:D,MATCH(Overview!$A95,'Vehicle Level Data'!$A:$A,0))),"",INDEX('Vehicle Level Data'!D:D,MATCH(Overview!$A95,'Vehicle Level Data'!$A:$A,0)))</f>
        <v>0</v>
      </c>
      <c r="D95" s="159"/>
      <c r="E95" s="159"/>
      <c r="F95" s="159"/>
      <c r="G95" s="218"/>
    </row>
    <row r="96" spans="1:7" s="204" customFormat="1" ht="27">
      <c r="A96" s="90" t="s">
        <v>293</v>
      </c>
      <c r="B96" s="91" t="str">
        <f>INDEX('Vehicle Level Data'!B:B,MATCH(Overview!$A96,'Vehicle Level Data'!$A:$A,0))</f>
        <v>Current Income Tax Charge</v>
      </c>
      <c r="C96" s="233" t="str">
        <f>IF(ISBLANK(INDEX('Vehicle Level Data'!D:D,MATCH(Overview!$A96,'Vehicle Level Data'!$A:$A,0))),"",INDEX('Vehicle Level Data'!D:D,MATCH(Overview!$A96,'Vehicle Level Data'!$A:$A,0)))</f>
        <v/>
      </c>
      <c r="D96" s="159"/>
      <c r="E96" s="159"/>
      <c r="F96" s="159"/>
      <c r="G96" s="218"/>
    </row>
    <row r="97" spans="1:7" s="204" customFormat="1" ht="27">
      <c r="A97" s="94" t="s">
        <v>296</v>
      </c>
      <c r="B97" s="93" t="str">
        <f>INDEX('Vehicle Level Data'!B:B,MATCH(Overview!$A97,'Vehicle Level Data'!$A:$A,0))</f>
        <v>Deferred Tax Charge</v>
      </c>
      <c r="C97" s="234" t="str">
        <f>IF(ISBLANK(INDEX('Vehicle Level Data'!D:D,MATCH(Overview!$A97,'Vehicle Level Data'!$A:$A,0))),"",INDEX('Vehicle Level Data'!D:D,MATCH(Overview!$A97,'Vehicle Level Data'!$A:$A,0)))</f>
        <v/>
      </c>
      <c r="D97" s="159"/>
      <c r="E97" s="159"/>
      <c r="F97" s="159"/>
      <c r="G97" s="218"/>
    </row>
    <row r="98" spans="1:7" s="204" customFormat="1" ht="27">
      <c r="A98" s="90" t="s">
        <v>298</v>
      </c>
      <c r="B98" s="91" t="str">
        <f>INDEX('Vehicle Level Data'!B:B,MATCH(Overview!$A98,'Vehicle Level Data'!$A:$A,0))</f>
        <v>Unrealised Capital Gain/(Loss)</v>
      </c>
      <c r="C98" s="233">
        <f>IF(ISBLANK(INDEX('Vehicle Level Data'!D:D,MATCH(Overview!$A98,'Vehicle Level Data'!$A:$A,0))),"",INDEX('Vehicle Level Data'!D:D,MATCH(Overview!$A98,'Vehicle Level Data'!$A:$A,0)))</f>
        <v>0</v>
      </c>
      <c r="D98" s="159"/>
      <c r="E98" s="159"/>
      <c r="F98" s="159"/>
      <c r="G98" s="218"/>
    </row>
    <row r="99" spans="1:7" s="201" customFormat="1" ht="27">
      <c r="A99" s="94" t="s">
        <v>301</v>
      </c>
      <c r="B99" s="93" t="str">
        <f>INDEX('Vehicle Level Data'!B:B,MATCH(Overview!$A99,'Vehicle Level Data'!$A:$A,0))</f>
        <v>Unrealised Investment Property Gain/(Loss)</v>
      </c>
      <c r="C99" s="234" t="str">
        <f>IF(ISBLANK(INDEX('Vehicle Level Data'!D:D,MATCH(Overview!$A99,'Vehicle Level Data'!$A:$A,0))),"",INDEX('Vehicle Level Data'!D:D,MATCH(Overview!$A99,'Vehicle Level Data'!$A:$A,0)))</f>
        <v/>
      </c>
      <c r="D99" s="159"/>
      <c r="E99" s="159"/>
      <c r="F99" s="159"/>
      <c r="G99" s="218"/>
    </row>
    <row r="100" spans="1:7" s="201" customFormat="1" ht="27">
      <c r="A100" s="90" t="s">
        <v>304</v>
      </c>
      <c r="B100" s="91" t="str">
        <f>INDEX('Vehicle Level Data'!B:B,MATCH(Overview!$A100,'Vehicle Level Data'!$A:$A,0))</f>
        <v>Unrealised Non-Property Gain/(Loss)</v>
      </c>
      <c r="C100" s="233" t="str">
        <f>IF(ISBLANK(INDEX('Vehicle Level Data'!D:D,MATCH(Overview!$A100,'Vehicle Level Data'!$A:$A,0))),"",INDEX('Vehicle Level Data'!D:D,MATCH(Overview!$A100,'Vehicle Level Data'!$A:$A,0)))</f>
        <v/>
      </c>
      <c r="D100" s="159"/>
      <c r="E100" s="159"/>
      <c r="F100" s="159"/>
      <c r="G100" s="218"/>
    </row>
    <row r="101" spans="1:7" s="204" customFormat="1" ht="27">
      <c r="A101" s="92" t="s">
        <v>306</v>
      </c>
      <c r="B101" s="93" t="str">
        <f>INDEX('Vehicle Level Data'!B:B,MATCH(Overview!$A101,'Vehicle Level Data'!$A:$A,0))</f>
        <v>Realised Capital Gain/(Loss)</v>
      </c>
      <c r="C101" s="234">
        <f>IF(ISBLANK(INDEX('Vehicle Level Data'!D:D,MATCH(Overview!$A101,'Vehicle Level Data'!$A:$A,0))),"",INDEX('Vehicle Level Data'!D:D,MATCH(Overview!$A101,'Vehicle Level Data'!$A:$A,0)))</f>
        <v>0</v>
      </c>
      <c r="D101" s="159"/>
      <c r="E101" s="159"/>
      <c r="F101" s="159"/>
      <c r="G101" s="218"/>
    </row>
    <row r="102" spans="1:7" s="204" customFormat="1" ht="27">
      <c r="A102" s="90" t="s">
        <v>309</v>
      </c>
      <c r="B102" s="91" t="str">
        <f>INDEX('Vehicle Level Data'!B:B,MATCH(Overview!$A102,'Vehicle Level Data'!$A:$A,0))</f>
        <v>Realised Investment Property Gain/(Loss)</v>
      </c>
      <c r="C102" s="233" t="str">
        <f>IF(ISBLANK(INDEX('Vehicle Level Data'!D:D,MATCH(Overview!$A102,'Vehicle Level Data'!$A:$A,0))),"",INDEX('Vehicle Level Data'!D:D,MATCH(Overview!$A102,'Vehicle Level Data'!$A:$A,0)))</f>
        <v/>
      </c>
      <c r="D102" s="159"/>
      <c r="E102" s="159"/>
      <c r="F102" s="159"/>
      <c r="G102" s="218"/>
    </row>
    <row r="103" spans="1:7" s="204" customFormat="1" ht="27">
      <c r="A103" s="94" t="s">
        <v>312</v>
      </c>
      <c r="B103" s="93" t="str">
        <f>INDEX('Vehicle Level Data'!B:B,MATCH(Overview!$A103,'Vehicle Level Data'!$A:$A,0))</f>
        <v>Realised Non-Property Gain/(Loss)</v>
      </c>
      <c r="C103" s="234" t="str">
        <f>IF(ISBLANK(INDEX('Vehicle Level Data'!D:D,MATCH(Overview!$A103,'Vehicle Level Data'!$A:$A,0))),"",INDEX('Vehicle Level Data'!D:D,MATCH(Overview!$A103,'Vehicle Level Data'!$A:$A,0)))</f>
        <v/>
      </c>
      <c r="D103" s="159"/>
      <c r="E103" s="159"/>
      <c r="F103" s="159"/>
      <c r="G103" s="218"/>
    </row>
    <row r="104" spans="1:7" s="204" customFormat="1" ht="27">
      <c r="A104" s="90" t="s">
        <v>314</v>
      </c>
      <c r="B104" s="91" t="str">
        <f>INDEX('Vehicle Level Data'!B:B,MATCH(Overview!$A104,'Vehicle Level Data'!$A:$A,0))</f>
        <v>Other Items Not Presented Above</v>
      </c>
      <c r="C104" s="233" t="str">
        <f>IF(ISBLANK(INDEX('Vehicle Level Data'!D:D,MATCH(Overview!$A104,'Vehicle Level Data'!$A:$A,0))),"",INDEX('Vehicle Level Data'!D:D,MATCH(Overview!$A104,'Vehicle Level Data'!$A:$A,0)))</f>
        <v/>
      </c>
      <c r="D104" s="159"/>
      <c r="E104" s="159"/>
      <c r="F104" s="159"/>
      <c r="G104" s="218"/>
    </row>
    <row r="105" spans="1:7" s="204" customFormat="1" ht="27">
      <c r="A105" s="94" t="s">
        <v>317</v>
      </c>
      <c r="B105" s="93" t="str">
        <f>INDEX('Vehicle Level Data'!B:B,MATCH(Overview!$A105,'Vehicle Level Data'!$A:$A,0))</f>
        <v xml:space="preserve">Total Net Result </v>
      </c>
      <c r="C105" s="234">
        <f>IF(ISBLANK(INDEX('Vehicle Level Data'!D:D,MATCH(Overview!$A105,'Vehicle Level Data'!$A:$A,0))),"",INDEX('Vehicle Level Data'!D:D,MATCH(Overview!$A105,'Vehicle Level Data'!$A:$A,0)))</f>
        <v>0</v>
      </c>
      <c r="D105" s="159"/>
      <c r="E105" s="159"/>
      <c r="F105" s="159"/>
      <c r="G105" s="218"/>
    </row>
    <row r="106" spans="1:7" s="204" customFormat="1" ht="27">
      <c r="A106" s="90" t="s">
        <v>320</v>
      </c>
      <c r="B106" s="91" t="str">
        <f>INDEX('Vehicle Level Data'!B:B,MATCH(Overview!$A106,'Vehicle Level Data'!$A:$A,0))</f>
        <v>Other Gain/(Loss) Directly Accounted for in Equity</v>
      </c>
      <c r="C106" s="233" t="str">
        <f>IF(ISBLANK(INDEX('Vehicle Level Data'!D:D,MATCH(Overview!$A106,'Vehicle Level Data'!$A:$A,0))),"",INDEX('Vehicle Level Data'!D:D,MATCH(Overview!$A106,'Vehicle Level Data'!$A:$A,0)))</f>
        <v/>
      </c>
      <c r="D106" s="159"/>
      <c r="E106" s="159"/>
      <c r="F106" s="159"/>
      <c r="G106" s="218"/>
    </row>
    <row r="107" spans="1:7" s="204" customFormat="1" ht="27">
      <c r="A107" s="94" t="s">
        <v>323</v>
      </c>
      <c r="B107" s="93" t="str">
        <f>INDEX('Vehicle Level Data'!B:B,MATCH(Overview!$A107,'Vehicle Level Data'!$A:$A,0))</f>
        <v>Total Comprehensive Income</v>
      </c>
      <c r="C107" s="234">
        <f>IF(ISBLANK(INDEX('Vehicle Level Data'!D:D,MATCH(Overview!$A107,'Vehicle Level Data'!$A:$A,0))),"",INDEX('Vehicle Level Data'!D:D,MATCH(Overview!$A107,'Vehicle Level Data'!$A:$A,0)))</f>
        <v>0</v>
      </c>
      <c r="D107" s="159"/>
      <c r="E107" s="159"/>
      <c r="F107" s="159"/>
      <c r="G107" s="218"/>
    </row>
    <row r="108" spans="1:7" s="204" customFormat="1" ht="27">
      <c r="A108" s="97"/>
      <c r="B108" s="102"/>
      <c r="C108" s="361"/>
      <c r="D108" s="256"/>
      <c r="E108" s="256"/>
      <c r="F108" s="256"/>
      <c r="G108" s="218"/>
    </row>
    <row r="109" spans="1:7" s="204" customFormat="1" ht="27">
      <c r="A109" s="74">
        <v>6</v>
      </c>
      <c r="B109" s="89" t="s">
        <v>950</v>
      </c>
      <c r="C109" s="360" t="str">
        <f>$C$3</f>
        <v xml:space="preserve">Data  </v>
      </c>
      <c r="D109" s="398"/>
      <c r="E109" s="398"/>
      <c r="F109" s="398"/>
      <c r="G109" s="218"/>
    </row>
    <row r="110" spans="1:7" s="204" customFormat="1" ht="11.1" customHeight="1">
      <c r="A110" s="97"/>
      <c r="B110" s="102"/>
      <c r="C110" s="361"/>
      <c r="D110" s="256"/>
      <c r="E110" s="256"/>
      <c r="F110" s="256"/>
      <c r="G110" s="218"/>
    </row>
    <row r="111" spans="1:7" s="204" customFormat="1" ht="27">
      <c r="A111" s="95" t="s">
        <v>34</v>
      </c>
      <c r="B111" s="91" t="str">
        <f>INDEX('Vehicle Level Data'!B:B,MATCH(Overview!$A111,'Vehicle Level Data'!$A:$A,0))</f>
        <v xml:space="preserve">Nominal Value of Debt </v>
      </c>
      <c r="C111" s="233">
        <f>IF(ISBLANK(INDEX('Vehicle Level Data'!D:D,MATCH(Overview!$A111,'Vehicle Level Data'!$A:$A,0))),"",INDEX('Vehicle Level Data'!D:D,MATCH(Overview!$A111,'Vehicle Level Data'!$A:$A,0)))</f>
        <v>0</v>
      </c>
      <c r="D111" s="159"/>
      <c r="E111" s="159"/>
      <c r="F111" s="159"/>
      <c r="G111" s="218"/>
    </row>
    <row r="112" spans="1:7" s="204" customFormat="1" ht="27">
      <c r="A112" s="92" t="s">
        <v>329</v>
      </c>
      <c r="B112" s="93" t="str">
        <f>INDEX('Vehicle Level Data'!B:B,MATCH(Overview!$A112,'Vehicle Level Data'!$A:$A,0))</f>
        <v xml:space="preserve">Nominal Value of Fixed Interest Rate Debt </v>
      </c>
      <c r="C112" s="234" t="str">
        <f>IF(ISBLANK(INDEX('Vehicle Level Data'!D:D,MATCH(Overview!$A112,'Vehicle Level Data'!$A:$A,0))),"",INDEX('Vehicle Level Data'!D:D,MATCH(Overview!$A112,'Vehicle Level Data'!$A:$A,0)))</f>
        <v/>
      </c>
      <c r="D112" s="159"/>
      <c r="E112" s="159"/>
      <c r="F112" s="159"/>
      <c r="G112" s="218"/>
    </row>
    <row r="113" spans="1:7" s="204" customFormat="1" ht="27">
      <c r="A113" s="95" t="s">
        <v>332</v>
      </c>
      <c r="B113" s="91" t="str">
        <f>INDEX('Vehicle Level Data'!B:B,MATCH(Overview!$A113,'Vehicle Level Data'!$A:$A,0))</f>
        <v xml:space="preserve">Nominal Value of Floating Interest Rate Debt </v>
      </c>
      <c r="C113" s="233" t="str">
        <f>IF(ISBLANK(INDEX('Vehicle Level Data'!D:D,MATCH(Overview!$A113,'Vehicle Level Data'!$A:$A,0))),"",INDEX('Vehicle Level Data'!D:D,MATCH(Overview!$A113,'Vehicle Level Data'!$A:$A,0)))</f>
        <v/>
      </c>
      <c r="D113" s="159"/>
      <c r="E113" s="159"/>
      <c r="F113" s="159"/>
      <c r="G113" s="218"/>
    </row>
    <row r="114" spans="1:7" s="204" customFormat="1" ht="27">
      <c r="A114" s="92" t="s">
        <v>335</v>
      </c>
      <c r="B114" s="93" t="str">
        <f>INDEX('Vehicle Level Data'!B:B,MATCH(Overview!$A114,'Vehicle Level Data'!$A:$A,0))</f>
        <v>Interest Rate Hedging Ratio</v>
      </c>
      <c r="C114" s="235" t="str">
        <f>IF(ISBLANK(INDEX('Vehicle Level Data'!D:D,MATCH(Overview!$A114,'Vehicle Level Data'!$A:$A,0))),"",INDEX('Vehicle Level Data'!D:D,MATCH(Overview!$A114,'Vehicle Level Data'!$A:$A,0)))</f>
        <v/>
      </c>
      <c r="D114" s="126"/>
      <c r="E114" s="126"/>
      <c r="F114" s="126"/>
      <c r="G114" s="218"/>
    </row>
    <row r="115" spans="1:7" s="204" customFormat="1" ht="27">
      <c r="A115" s="95" t="s">
        <v>35</v>
      </c>
      <c r="B115" s="91" t="str">
        <f>INDEX('Vehicle Level Data'!B:B,MATCH(Overview!$A115,'Vehicle Level Data'!$A:$A,0))</f>
        <v>Fair Value of Debt</v>
      </c>
      <c r="C115" s="233" t="str">
        <f>IF(ISBLANK(INDEX('Vehicle Level Data'!D:D,MATCH(Overview!$A115,'Vehicle Level Data'!$A:$A,0))),"",INDEX('Vehicle Level Data'!D:D,MATCH(Overview!$A115,'Vehicle Level Data'!$A:$A,0)))</f>
        <v/>
      </c>
      <c r="D115" s="159"/>
      <c r="E115" s="159"/>
      <c r="F115" s="159"/>
      <c r="G115" s="218"/>
    </row>
    <row r="116" spans="1:7" s="204" customFormat="1" ht="27">
      <c r="A116" s="92" t="s">
        <v>340</v>
      </c>
      <c r="B116" s="93" t="str">
        <f>INDEX('Vehicle Level Data'!B:B,MATCH(Overview!$A116,'Vehicle Level Data'!$A:$A,0))</f>
        <v>Fair Value of Derivatives</v>
      </c>
      <c r="C116" s="234">
        <f>IF(ISBLANK(INDEX('Vehicle Level Data'!D:D,MATCH(Overview!$A116,'Vehicle Level Data'!$A:$A,0))),"",INDEX('Vehicle Level Data'!D:D,MATCH(Overview!$A116,'Vehicle Level Data'!$A:$A,0)))</f>
        <v>0</v>
      </c>
      <c r="D116" s="159"/>
      <c r="E116" s="159"/>
      <c r="F116" s="159"/>
      <c r="G116" s="218"/>
    </row>
    <row r="117" spans="1:7" s="204" customFormat="1" ht="27">
      <c r="A117" s="95" t="s">
        <v>343</v>
      </c>
      <c r="B117" s="91" t="str">
        <f>INDEX('Vehicle Level Data'!B:B,MATCH(Overview!$A117,'Vehicle Level Data'!$A:$A,0))</f>
        <v>Fair Value of Derivatives of Interest Rate</v>
      </c>
      <c r="C117" s="233" t="str">
        <f>IF(ISBLANK(INDEX('Vehicle Level Data'!D:D,MATCH(Overview!$A117,'Vehicle Level Data'!$A:$A,0))),"",INDEX('Vehicle Level Data'!D:D,MATCH(Overview!$A117,'Vehicle Level Data'!$A:$A,0)))</f>
        <v/>
      </c>
      <c r="D117" s="159"/>
      <c r="E117" s="159"/>
      <c r="F117" s="159"/>
      <c r="G117" s="218"/>
    </row>
    <row r="118" spans="1:7" s="204" customFormat="1" ht="27">
      <c r="A118" s="92" t="s">
        <v>346</v>
      </c>
      <c r="B118" s="93" t="str">
        <f>INDEX('Vehicle Level Data'!B:B,MATCH(Overview!$A118,'Vehicle Level Data'!$A:$A,0))</f>
        <v>Fair Value of Derivatives of Currency Hedging</v>
      </c>
      <c r="C118" s="234" t="str">
        <f>IF(ISBLANK(INDEX('Vehicle Level Data'!D:D,MATCH(Overview!$A118,'Vehicle Level Data'!$A:$A,0))),"",INDEX('Vehicle Level Data'!D:D,MATCH(Overview!$A118,'Vehicle Level Data'!$A:$A,0)))</f>
        <v/>
      </c>
      <c r="D118" s="159"/>
      <c r="E118" s="159"/>
      <c r="F118" s="159"/>
      <c r="G118" s="218"/>
    </row>
    <row r="119" spans="1:7" s="204" customFormat="1" ht="27">
      <c r="A119" s="95" t="s">
        <v>349</v>
      </c>
      <c r="B119" s="91" t="str">
        <f>INDEX('Vehicle Level Data'!B:B,MATCH(Overview!$A119,'Vehicle Level Data'!$A:$A,0))</f>
        <v>Notional Amount of Derivatives of Interest Rate</v>
      </c>
      <c r="C119" s="233" t="str">
        <f>IF(ISBLANK(INDEX('Vehicle Level Data'!D:D,MATCH(Overview!$A119,'Vehicle Level Data'!$A:$A,0))),"",INDEX('Vehicle Level Data'!D:D,MATCH(Overview!$A119,'Vehicle Level Data'!$A:$A,0)))</f>
        <v/>
      </c>
      <c r="D119" s="159"/>
      <c r="E119" s="159"/>
      <c r="F119" s="159"/>
      <c r="G119" s="218"/>
    </row>
    <row r="120" spans="1:7" s="204" customFormat="1" ht="27">
      <c r="A120" s="92" t="s">
        <v>352</v>
      </c>
      <c r="B120" s="93" t="str">
        <f>INDEX('Vehicle Level Data'!B:B,MATCH(Overview!$A120,'Vehicle Level Data'!$A:$A,0))</f>
        <v>Notional Amount of Derivatives of Currency Hedging</v>
      </c>
      <c r="C120" s="234" t="str">
        <f>IF(ISBLANK(INDEX('Vehicle Level Data'!D:D,MATCH(Overview!$A120,'Vehicle Level Data'!$A:$A,0))),"",INDEX('Vehicle Level Data'!D:D,MATCH(Overview!$A120,'Vehicle Level Data'!$A:$A,0)))</f>
        <v/>
      </c>
      <c r="D120" s="159"/>
      <c r="E120" s="159"/>
      <c r="F120" s="159"/>
      <c r="G120" s="218"/>
    </row>
    <row r="121" spans="1:7" s="204" customFormat="1" ht="27">
      <c r="A121" s="95" t="s">
        <v>355</v>
      </c>
      <c r="B121" s="91" t="str">
        <f>INDEX('Vehicle Level Data'!B:B,MATCH(Overview!$A121,'Vehicle Level Data'!$A:$A,0))</f>
        <v>Property Level LTV</v>
      </c>
      <c r="C121" s="247">
        <f>IF(ISBLANK(INDEX('Vehicle Level Data'!D:D,MATCH(Overview!$A121,'Vehicle Level Data'!$A:$A,0))),"",INDEX('Vehicle Level Data'!D:D,MATCH(Overview!$A121,'Vehicle Level Data'!$A:$A,0)))</f>
        <v>0</v>
      </c>
      <c r="D121" s="126"/>
      <c r="E121" s="126"/>
      <c r="F121" s="126"/>
      <c r="G121" s="218"/>
    </row>
    <row r="122" spans="1:7" s="204" customFormat="1" ht="27">
      <c r="A122" s="92" t="s">
        <v>37</v>
      </c>
      <c r="B122" s="93" t="str">
        <f>INDEX('Vehicle Level Data'!B:B,MATCH(Overview!$A122,'Vehicle Level Data'!$A:$A,0))</f>
        <v>Vehicle Level LTV</v>
      </c>
      <c r="C122" s="235">
        <f>IF(ISBLANK(INDEX('Vehicle Level Data'!D:D,MATCH(Overview!$A122,'Vehicle Level Data'!$A:$A,0))),"",INDEX('Vehicle Level Data'!D:D,MATCH(Overview!$A122,'Vehicle Level Data'!$A:$A,0)))</f>
        <v>0</v>
      </c>
      <c r="D122" s="126"/>
      <c r="E122" s="126"/>
      <c r="F122" s="126"/>
      <c r="G122" s="218"/>
    </row>
    <row r="123" spans="1:7" s="204" customFormat="1" ht="27">
      <c r="A123" s="95" t="s">
        <v>360</v>
      </c>
      <c r="B123" s="91" t="str">
        <f>INDEX('Vehicle Level Data'!B:B,MATCH(Overview!$A123,'Vehicle Level Data'!$A:$A,0))</f>
        <v>Property Level Loan-to-Cost</v>
      </c>
      <c r="C123" s="247" t="str">
        <f>IF(ISBLANK(INDEX('Vehicle Level Data'!D:D,MATCH(Overview!$A123,'Vehicle Level Data'!$A:$A,0))),"",INDEX('Vehicle Level Data'!D:D,MATCH(Overview!$A123,'Vehicle Level Data'!$A:$A,0)))</f>
        <v/>
      </c>
      <c r="D123" s="126"/>
      <c r="E123" s="126"/>
      <c r="F123" s="126"/>
      <c r="G123" s="218"/>
    </row>
    <row r="124" spans="1:7" s="204" customFormat="1" ht="27">
      <c r="A124" s="92" t="s">
        <v>38</v>
      </c>
      <c r="B124" s="93" t="str">
        <f>INDEX('Vehicle Level Data'!B:B,MATCH(Overview!$A124,'Vehicle Level Data'!$A:$A,0))</f>
        <v>Weighted Average Cost of Debt</v>
      </c>
      <c r="C124" s="235" t="str">
        <f>IF(ISBLANK(INDEX('Vehicle Level Data'!D:D,MATCH(Overview!$A124,'Vehicle Level Data'!$A:$A,0))),"",INDEX('Vehicle Level Data'!D:D,MATCH(Overview!$A124,'Vehicle Level Data'!$A:$A,0)))</f>
        <v/>
      </c>
      <c r="D124" s="126"/>
      <c r="E124" s="126"/>
      <c r="F124" s="126"/>
      <c r="G124" s="218"/>
    </row>
    <row r="125" spans="1:7" s="204" customFormat="1" ht="27">
      <c r="A125" s="95" t="s">
        <v>39</v>
      </c>
      <c r="B125" s="91" t="str">
        <f>INDEX('Vehicle Level Data'!B:B,MATCH(Overview!$A125,'Vehicle Level Data'!$A:$A,0))</f>
        <v xml:space="preserve">Weighted Average Years to Maturity of Debt </v>
      </c>
      <c r="C125" s="248" t="str">
        <f>IF(ISBLANK(INDEX('Vehicle Level Data'!D:D,MATCH(Overview!$A125,'Vehicle Level Data'!$A:$A,0))),"",INDEX('Vehicle Level Data'!D:D,MATCH(Overview!$A125,'Vehicle Level Data'!$A:$A,0)))</f>
        <v/>
      </c>
      <c r="D125" s="141"/>
      <c r="E125" s="141"/>
      <c r="F125" s="141"/>
      <c r="G125" s="218"/>
    </row>
    <row r="126" spans="1:7" s="204" customFormat="1" ht="27">
      <c r="A126" s="92" t="s">
        <v>367</v>
      </c>
      <c r="B126" s="93" t="str">
        <f>INDEX('Vehicle Level Data'!B:B,MATCH(Overview!$A126,'Vehicle Level Data'!$A:$A,0))</f>
        <v>Total Debt Maturities in 1 year</v>
      </c>
      <c r="C126" s="234" t="str">
        <f>IF(ISBLANK(INDEX('Vehicle Level Data'!D:D,MATCH(Overview!$A126,'Vehicle Level Data'!$A:$A,0))),"",INDEX('Vehicle Level Data'!D:D,MATCH(Overview!$A126,'Vehicle Level Data'!$A:$A,0)))</f>
        <v/>
      </c>
      <c r="D126" s="159"/>
      <c r="E126" s="159"/>
      <c r="F126" s="159"/>
      <c r="G126" s="394"/>
    </row>
    <row r="127" spans="1:7" s="204" customFormat="1" ht="27">
      <c r="A127" s="95" t="s">
        <v>370</v>
      </c>
      <c r="B127" s="91" t="str">
        <f>INDEX('Vehicle Level Data'!B:B,MATCH(Overview!$A127,'Vehicle Level Data'!$A:$A,0))</f>
        <v>Total Debt Maturities in 1-2 year</v>
      </c>
      <c r="C127" s="233" t="str">
        <f>IF(ISBLANK(INDEX('Vehicle Level Data'!D:D,MATCH(Overview!$A127,'Vehicle Level Data'!$A:$A,0))),"",INDEX('Vehicle Level Data'!D:D,MATCH(Overview!$A127,'Vehicle Level Data'!$A:$A,0)))</f>
        <v/>
      </c>
      <c r="D127" s="159"/>
      <c r="E127" s="159"/>
      <c r="F127" s="159"/>
      <c r="G127" s="394"/>
    </row>
    <row r="128" spans="1:7" s="204" customFormat="1" ht="27">
      <c r="A128" s="92" t="s">
        <v>373</v>
      </c>
      <c r="B128" s="93" t="str">
        <f>INDEX('Vehicle Level Data'!B:B,MATCH(Overview!$A128,'Vehicle Level Data'!$A:$A,0))</f>
        <v>Total Debt Maturities in 2-3 years</v>
      </c>
      <c r="C128" s="234" t="str">
        <f>IF(ISBLANK(INDEX('Vehicle Level Data'!D:D,MATCH(Overview!$A128,'Vehicle Level Data'!$A:$A,0))),"",INDEX('Vehicle Level Data'!D:D,MATCH(Overview!$A128,'Vehicle Level Data'!$A:$A,0)))</f>
        <v/>
      </c>
      <c r="D128" s="159"/>
      <c r="E128" s="159"/>
      <c r="F128" s="159"/>
      <c r="G128" s="394"/>
    </row>
    <row r="129" spans="1:7" s="201" customFormat="1" ht="27">
      <c r="A129" s="95" t="s">
        <v>376</v>
      </c>
      <c r="B129" s="91" t="str">
        <f>INDEX('Vehicle Level Data'!B:B,MATCH(Overview!$A129,'Vehicle Level Data'!$A:$A,0))</f>
        <v>Total Debt Maturities in 3-4 years</v>
      </c>
      <c r="C129" s="233" t="str">
        <f>IF(ISBLANK(INDEX('Vehicle Level Data'!D:D,MATCH(Overview!$A129,'Vehicle Level Data'!$A:$A,0))),"",INDEX('Vehicle Level Data'!D:D,MATCH(Overview!$A129,'Vehicle Level Data'!$A:$A,0)))</f>
        <v/>
      </c>
      <c r="D129" s="159"/>
      <c r="E129" s="159"/>
      <c r="F129" s="159"/>
      <c r="G129" s="394"/>
    </row>
    <row r="130" spans="1:7" s="201" customFormat="1" ht="27">
      <c r="A130" s="92" t="s">
        <v>379</v>
      </c>
      <c r="B130" s="93" t="str">
        <f>INDEX('Vehicle Level Data'!B:B,MATCH(Overview!$A130,'Vehicle Level Data'!$A:$A,0))</f>
        <v>Total Debt Maturities in 4-5years</v>
      </c>
      <c r="C130" s="234" t="str">
        <f>IF(ISBLANK(INDEX('Vehicle Level Data'!D:D,MATCH(Overview!$A130,'Vehicle Level Data'!$A:$A,0))),"",INDEX('Vehicle Level Data'!D:D,MATCH(Overview!$A130,'Vehicle Level Data'!$A:$A,0)))</f>
        <v/>
      </c>
      <c r="D130" s="159"/>
      <c r="E130" s="159"/>
      <c r="F130" s="159"/>
      <c r="G130" s="394"/>
    </row>
    <row r="131" spans="1:7" s="204" customFormat="1" ht="27">
      <c r="A131" s="95" t="s">
        <v>382</v>
      </c>
      <c r="B131" s="91" t="str">
        <f>INDEX('Vehicle Level Data'!B:B,MATCH(Overview!$A131,'Vehicle Level Data'!$A:$A,0))</f>
        <v>Total Debt Maturities in &gt;5 years</v>
      </c>
      <c r="C131" s="233" t="str">
        <f>IF(ISBLANK(INDEX('Vehicle Level Data'!D:D,MATCH(Overview!$A131,'Vehicle Level Data'!$A:$A,0))),"",INDEX('Vehicle Level Data'!D:D,MATCH(Overview!$A131,'Vehicle Level Data'!$A:$A,0)))</f>
        <v/>
      </c>
      <c r="D131" s="159"/>
      <c r="E131" s="159"/>
      <c r="F131" s="159"/>
      <c r="G131" s="394"/>
    </row>
    <row r="132" spans="1:7" s="204" customFormat="1" ht="27">
      <c r="A132" s="92" t="s">
        <v>385</v>
      </c>
      <c r="B132" s="93" t="str">
        <f>INDEX('Vehicle Level Data'!B:B,MATCH(Overview!$A132,'Vehicle Level Data'!$A:$A,0))</f>
        <v>Number of New / Renewed Debt Facilities</v>
      </c>
      <c r="C132" s="234" t="str">
        <f>IF(ISBLANK(INDEX('Vehicle Level Data'!D:D,MATCH(Overview!$A132,'Vehicle Level Data'!$A:$A,0))),"",INDEX('Vehicle Level Data'!D:D,MATCH(Overview!$A132,'Vehicle Level Data'!$A:$A,0)))</f>
        <v/>
      </c>
      <c r="D132" s="159"/>
      <c r="E132" s="159"/>
      <c r="F132" s="159"/>
      <c r="G132" s="218"/>
    </row>
    <row r="133" spans="1:7" s="204" customFormat="1" ht="27">
      <c r="A133" s="95" t="s">
        <v>388</v>
      </c>
      <c r="B133" s="91" t="str">
        <f>INDEX('Vehicle Level Data'!B:B,MATCH(Overview!$A133,'Vehicle Level Data'!$A:$A,0))</f>
        <v>Amount of New / Renewed Debt Facilities</v>
      </c>
      <c r="C133" s="233" t="str">
        <f>IF(ISBLANK(INDEX('Vehicle Level Data'!D:D,MATCH(Overview!$A133,'Vehicle Level Data'!$A:$A,0))),"",INDEX('Vehicle Level Data'!D:D,MATCH(Overview!$A133,'Vehicle Level Data'!$A:$A,0)))</f>
        <v/>
      </c>
      <c r="D133" s="159"/>
      <c r="E133" s="159"/>
      <c r="F133" s="159"/>
      <c r="G133" s="218"/>
    </row>
    <row r="134" spans="1:7" s="204" customFormat="1" ht="27">
      <c r="A134" s="92" t="s">
        <v>40</v>
      </c>
      <c r="B134" s="93" t="str">
        <f>INDEX('Vehicle Level Data'!B:B,MATCH(Overview!$A134,'Vehicle Level Data'!$A:$A,0))</f>
        <v>Interest Service Coverage Ratio</v>
      </c>
      <c r="C134" s="303" t="str">
        <f>IF(ISBLANK(INDEX('Vehicle Level Data'!D:D,MATCH(Overview!$A134,'Vehicle Level Data'!$A:$A,0))),"",INDEX('Vehicle Level Data'!D:D,MATCH(Overview!$A134,'Vehicle Level Data'!$A:$A,0)))</f>
        <v/>
      </c>
      <c r="D134" s="143"/>
      <c r="E134" s="143"/>
      <c r="F134" s="143"/>
      <c r="G134" s="218"/>
    </row>
    <row r="135" spans="1:7" s="204" customFormat="1" ht="27">
      <c r="A135" s="95" t="s">
        <v>41</v>
      </c>
      <c r="B135" s="91" t="str">
        <f>INDEX('Vehicle Level Data'!B:B,MATCH(Overview!$A135,'Vehicle Level Data'!$A:$A,0))</f>
        <v>Debt Service Coverage Ratio</v>
      </c>
      <c r="C135" s="250" t="str">
        <f>IF(ISBLANK(INDEX('Vehicle Level Data'!D:D,MATCH(Overview!$A135,'Vehicle Level Data'!$A:$A,0))),"",INDEX('Vehicle Level Data'!D:D,MATCH(Overview!$A135,'Vehicle Level Data'!$A:$A,0)))</f>
        <v/>
      </c>
      <c r="D135" s="143"/>
      <c r="E135" s="143"/>
      <c r="F135" s="143"/>
      <c r="G135" s="218"/>
    </row>
    <row r="136" spans="1:7" s="204" customFormat="1" ht="27">
      <c r="A136" s="97"/>
      <c r="B136" s="102"/>
      <c r="C136" s="361"/>
      <c r="D136" s="256"/>
      <c r="E136" s="256"/>
      <c r="F136" s="256"/>
      <c r="G136" s="218"/>
    </row>
    <row r="137" spans="1:7" s="204" customFormat="1" ht="27">
      <c r="A137" s="74">
        <v>7</v>
      </c>
      <c r="B137" s="89" t="s">
        <v>395</v>
      </c>
      <c r="C137" s="360" t="str">
        <f>$C$3</f>
        <v xml:space="preserve">Data  </v>
      </c>
      <c r="D137" s="398"/>
      <c r="E137" s="398"/>
      <c r="F137" s="398"/>
      <c r="G137" s="218"/>
    </row>
    <row r="138" spans="1:7" s="204" customFormat="1" ht="11.1" customHeight="1">
      <c r="A138" s="97"/>
      <c r="B138" s="102"/>
      <c r="C138" s="361"/>
      <c r="D138" s="256"/>
      <c r="E138" s="256"/>
      <c r="F138" s="256"/>
      <c r="G138" s="218"/>
    </row>
    <row r="139" spans="1:7" s="204" customFormat="1" ht="27">
      <c r="A139" s="95" t="s">
        <v>15</v>
      </c>
      <c r="B139" s="91" t="str">
        <f>INDEX('Vehicle Level Data'!B:B,MATCH(Overview!$A139,'Vehicle Level Data'!$A:$A,0))</f>
        <v>Total Return - Quarter</v>
      </c>
      <c r="C139" s="247" t="str">
        <f>IF(ISBLANK(INDEX('Vehicle Level Data'!D:D,MATCH(Overview!$A139,'Vehicle Level Data'!$A:$A,0))),"",INDEX('Vehicle Level Data'!D:D,MATCH(Overview!$A139,'Vehicle Level Data'!$A:$A,0)))</f>
        <v/>
      </c>
      <c r="D139" s="126"/>
      <c r="E139" s="126"/>
      <c r="F139" s="126"/>
      <c r="G139" s="218"/>
    </row>
    <row r="140" spans="1:7" s="204" customFormat="1" ht="27">
      <c r="A140" s="92" t="s">
        <v>399</v>
      </c>
      <c r="B140" s="93" t="str">
        <f>INDEX('Vehicle Level Data'!B:B,MATCH(Overview!$A140,'Vehicle Level Data'!$A:$A,0))</f>
        <v>Total Return - One-Year</v>
      </c>
      <c r="C140" s="235" t="str">
        <f>IF(ISBLANK(INDEX('Vehicle Level Data'!D:D,MATCH(Overview!$A140,'Vehicle Level Data'!$A:$A,0))),"",INDEX('Vehicle Level Data'!D:D,MATCH(Overview!$A140,'Vehicle Level Data'!$A:$A,0)))</f>
        <v/>
      </c>
      <c r="D140" s="126"/>
      <c r="E140" s="126"/>
      <c r="F140" s="126"/>
      <c r="G140" s="218"/>
    </row>
    <row r="141" spans="1:7" s="204" customFormat="1" ht="27">
      <c r="A141" s="95" t="s">
        <v>402</v>
      </c>
      <c r="B141" s="91" t="str">
        <f>INDEX('Vehicle Level Data'!B:B,MATCH(Overview!$A141,'Vehicle Level Data'!$A:$A,0))</f>
        <v>Total Return - Three-Year Annualised</v>
      </c>
      <c r="C141" s="247" t="str">
        <f>IF(ISBLANK(INDEX('Vehicle Level Data'!D:D,MATCH(Overview!$A141,'Vehicle Level Data'!$A:$A,0))),"",INDEX('Vehicle Level Data'!D:D,MATCH(Overview!$A141,'Vehicle Level Data'!$A:$A,0)))</f>
        <v/>
      </c>
      <c r="D141" s="126"/>
      <c r="E141" s="126"/>
      <c r="F141" s="126"/>
      <c r="G141" s="218"/>
    </row>
    <row r="142" spans="1:7" s="204" customFormat="1" ht="27">
      <c r="A142" s="92" t="s">
        <v>405</v>
      </c>
      <c r="B142" s="93" t="str">
        <f>INDEX('Vehicle Level Data'!B:B,MATCH(Overview!$A142,'Vehicle Level Data'!$A:$A,0))</f>
        <v>Total Return - Five-Year Annualised</v>
      </c>
      <c r="C142" s="235" t="str">
        <f>IF(ISBLANK(INDEX('Vehicle Level Data'!D:D,MATCH(Overview!$A142,'Vehicle Level Data'!$A:$A,0))),"",INDEX('Vehicle Level Data'!D:D,MATCH(Overview!$A142,'Vehicle Level Data'!$A:$A,0)))</f>
        <v/>
      </c>
      <c r="D142" s="126"/>
      <c r="E142" s="126"/>
      <c r="F142" s="126"/>
      <c r="G142" s="218"/>
    </row>
    <row r="143" spans="1:7" s="204" customFormat="1" ht="27">
      <c r="A143" s="95" t="s">
        <v>407</v>
      </c>
      <c r="B143" s="91" t="str">
        <f>INDEX('Vehicle Level Data'!B:B,MATCH(Overview!$A143,'Vehicle Level Data'!$A:$A,0))</f>
        <v>Total Return - Ten-Year Annualised</v>
      </c>
      <c r="C143" s="247" t="str">
        <f>IF(ISBLANK(INDEX('Vehicle Level Data'!D:D,MATCH(Overview!$A143,'Vehicle Level Data'!$A:$A,0))),"",INDEX('Vehicle Level Data'!D:D,MATCH(Overview!$A143,'Vehicle Level Data'!$A:$A,0)))</f>
        <v/>
      </c>
      <c r="D143" s="126"/>
      <c r="E143" s="126"/>
      <c r="F143" s="126"/>
      <c r="G143" s="218"/>
    </row>
    <row r="144" spans="1:7" s="204" customFormat="1" ht="27">
      <c r="A144" s="92" t="s">
        <v>16</v>
      </c>
      <c r="B144" s="93" t="str">
        <f>INDEX('Vehicle Level Data'!B:B,MATCH(Overview!$A144,'Vehicle Level Data'!$A:$A,0))</f>
        <v>Total Return - Since Inception Annualised</v>
      </c>
      <c r="C144" s="235" t="str">
        <f>IF(ISBLANK(INDEX('Vehicle Level Data'!D:D,MATCH(Overview!$A144,'Vehicle Level Data'!$A:$A,0))),"",INDEX('Vehicle Level Data'!D:D,MATCH(Overview!$A144,'Vehicle Level Data'!$A:$A,0)))</f>
        <v/>
      </c>
      <c r="D144" s="126"/>
      <c r="E144" s="126"/>
      <c r="F144" s="126"/>
      <c r="G144" s="218"/>
    </row>
    <row r="145" spans="1:7" s="204" customFormat="1" ht="27">
      <c r="A145" s="95" t="s">
        <v>410</v>
      </c>
      <c r="B145" s="91" t="str">
        <f>INDEX('Vehicle Level Data'!B:B,MATCH(Overview!$A145,'Vehicle Level Data'!$A:$A,0))</f>
        <v>Net Investment Income - Quarter</v>
      </c>
      <c r="C145" s="233" t="str">
        <f>IF(ISBLANK(INDEX('Vehicle Level Data'!D:D,MATCH(Overview!$A145,'Vehicle Level Data'!$A:$A,0))),"",INDEX('Vehicle Level Data'!D:D,MATCH(Overview!$A145,'Vehicle Level Data'!$A:$A,0)))</f>
        <v/>
      </c>
      <c r="D145" s="159"/>
      <c r="E145" s="159"/>
      <c r="F145" s="159"/>
      <c r="G145" s="218"/>
    </row>
    <row r="146" spans="1:7" s="204" customFormat="1" ht="27">
      <c r="A146" s="92" t="s">
        <v>17</v>
      </c>
      <c r="B146" s="93" t="str">
        <f>INDEX('Vehicle Level Data'!B:B,MATCH(Overview!$A146,'Vehicle Level Data'!$A:$A,0))</f>
        <v>Income Return - Quarter</v>
      </c>
      <c r="C146" s="235" t="str">
        <f>IF(ISBLANK(INDEX('Vehicle Level Data'!D:D,MATCH(Overview!$A146,'Vehicle Level Data'!$A:$A,0))),"",INDEX('Vehicle Level Data'!D:D,MATCH(Overview!$A146,'Vehicle Level Data'!$A:$A,0)))</f>
        <v/>
      </c>
      <c r="D146" s="126"/>
      <c r="E146" s="126"/>
      <c r="F146" s="126"/>
      <c r="G146" s="218"/>
    </row>
    <row r="147" spans="1:7" s="204" customFormat="1" ht="27">
      <c r="A147" s="95" t="s">
        <v>415</v>
      </c>
      <c r="B147" s="91" t="str">
        <f>INDEX('Vehicle Level Data'!B:B,MATCH(Overview!$A147,'Vehicle Level Data'!$A:$A,0))</f>
        <v xml:space="preserve">Income Return - One-Year </v>
      </c>
      <c r="C147" s="247" t="str">
        <f>IF(ISBLANK(INDEX('Vehicle Level Data'!D:D,MATCH(Overview!$A147,'Vehicle Level Data'!$A:$A,0))),"",INDEX('Vehicle Level Data'!D:D,MATCH(Overview!$A147,'Vehicle Level Data'!$A:$A,0)))</f>
        <v/>
      </c>
      <c r="D147" s="126"/>
      <c r="E147" s="126"/>
      <c r="F147" s="126"/>
      <c r="G147" s="218"/>
    </row>
    <row r="148" spans="1:7" s="204" customFormat="1" ht="27">
      <c r="A148" s="92" t="s">
        <v>418</v>
      </c>
      <c r="B148" s="93" t="str">
        <f>INDEX('Vehicle Level Data'!B:B,MATCH(Overview!$A148,'Vehicle Level Data'!$A:$A,0))</f>
        <v>Income Return - Three-Year Annualised</v>
      </c>
      <c r="C148" s="235" t="str">
        <f>IF(ISBLANK(INDEX('Vehicle Level Data'!D:D,MATCH(Overview!$A148,'Vehicle Level Data'!$A:$A,0))),"",INDEX('Vehicle Level Data'!D:D,MATCH(Overview!$A148,'Vehicle Level Data'!$A:$A,0)))</f>
        <v/>
      </c>
      <c r="D148" s="126"/>
      <c r="E148" s="126"/>
      <c r="F148" s="126"/>
      <c r="G148" s="218"/>
    </row>
    <row r="149" spans="1:7" s="204" customFormat="1" ht="27">
      <c r="A149" s="95" t="s">
        <v>421</v>
      </c>
      <c r="B149" s="91" t="str">
        <f>INDEX('Vehicle Level Data'!B:B,MATCH(Overview!$A149,'Vehicle Level Data'!$A:$A,0))</f>
        <v>Income Return - Five-Year Annualised</v>
      </c>
      <c r="C149" s="247" t="str">
        <f>IF(ISBLANK(INDEX('Vehicle Level Data'!D:D,MATCH(Overview!$A149,'Vehicle Level Data'!$A:$A,0))),"",INDEX('Vehicle Level Data'!D:D,MATCH(Overview!$A149,'Vehicle Level Data'!$A:$A,0)))</f>
        <v/>
      </c>
      <c r="D149" s="126"/>
      <c r="E149" s="126"/>
      <c r="F149" s="126"/>
      <c r="G149" s="218"/>
    </row>
    <row r="150" spans="1:7" s="204" customFormat="1" ht="27">
      <c r="A150" s="92" t="s">
        <v>423</v>
      </c>
      <c r="B150" s="93" t="str">
        <f>INDEX('Vehicle Level Data'!B:B,MATCH(Overview!$A150,'Vehicle Level Data'!$A:$A,0))</f>
        <v>Income Return - Ten-Year Annualised</v>
      </c>
      <c r="C150" s="235" t="str">
        <f>IF(ISBLANK(INDEX('Vehicle Level Data'!D:D,MATCH(Overview!$A150,'Vehicle Level Data'!$A:$A,0))),"",INDEX('Vehicle Level Data'!D:D,MATCH(Overview!$A150,'Vehicle Level Data'!$A:$A,0)))</f>
        <v/>
      </c>
      <c r="D150" s="126"/>
      <c r="E150" s="126"/>
      <c r="F150" s="126"/>
      <c r="G150" s="218"/>
    </row>
    <row r="151" spans="1:7" s="204" customFormat="1" ht="27">
      <c r="A151" s="95" t="s">
        <v>18</v>
      </c>
      <c r="B151" s="91" t="str">
        <f>INDEX('Vehicle Level Data'!B:B,MATCH(Overview!$A151,'Vehicle Level Data'!$A:$A,0))</f>
        <v>Income Return - Since Inception Annualised</v>
      </c>
      <c r="C151" s="247" t="str">
        <f>IF(ISBLANK(INDEX('Vehicle Level Data'!D:D,MATCH(Overview!$A151,'Vehicle Level Data'!$A:$A,0))),"",INDEX('Vehicle Level Data'!D:D,MATCH(Overview!$A151,'Vehicle Level Data'!$A:$A,0)))</f>
        <v/>
      </c>
      <c r="D151" s="126"/>
      <c r="E151" s="126"/>
      <c r="F151" s="126"/>
      <c r="G151" s="218"/>
    </row>
    <row r="152" spans="1:7" s="204" customFormat="1" ht="27">
      <c r="A152" s="92" t="s">
        <v>19</v>
      </c>
      <c r="B152" s="93" t="str">
        <f>INDEX('Vehicle Level Data'!B:B,MATCH(Overview!$A152,'Vehicle Level Data'!$A:$A,0))</f>
        <v>Capital Return - Quarter</v>
      </c>
      <c r="C152" s="235" t="str">
        <f>IF(ISBLANK(INDEX('Vehicle Level Data'!D:D,MATCH(Overview!$A152,'Vehicle Level Data'!$A:$A,0))),"",INDEX('Vehicle Level Data'!D:D,MATCH(Overview!$A152,'Vehicle Level Data'!$A:$A,0)))</f>
        <v/>
      </c>
      <c r="D152" s="126"/>
      <c r="E152" s="126"/>
      <c r="F152" s="126"/>
      <c r="G152" s="218"/>
    </row>
    <row r="153" spans="1:7" s="204" customFormat="1" ht="27">
      <c r="A153" s="95" t="s">
        <v>428</v>
      </c>
      <c r="B153" s="91" t="str">
        <f>INDEX('Vehicle Level Data'!B:B,MATCH(Overview!$A153,'Vehicle Level Data'!$A:$A,0))</f>
        <v xml:space="preserve">Capital Return - One-Year </v>
      </c>
      <c r="C153" s="247" t="str">
        <f>IF(ISBLANK(INDEX('Vehicle Level Data'!D:D,MATCH(Overview!$A153,'Vehicle Level Data'!$A:$A,0))),"",INDEX('Vehicle Level Data'!D:D,MATCH(Overview!$A153,'Vehicle Level Data'!$A:$A,0)))</f>
        <v/>
      </c>
      <c r="D153" s="126"/>
      <c r="E153" s="126"/>
      <c r="F153" s="126"/>
      <c r="G153" s="218"/>
    </row>
    <row r="154" spans="1:7" s="204" customFormat="1" ht="27">
      <c r="A154" s="92" t="s">
        <v>431</v>
      </c>
      <c r="B154" s="93" t="str">
        <f>INDEX('Vehicle Level Data'!B:B,MATCH(Overview!$A154,'Vehicle Level Data'!$A:$A,0))</f>
        <v>Capital Return - Three-Year Annualised</v>
      </c>
      <c r="C154" s="235" t="str">
        <f>IF(ISBLANK(INDEX('Vehicle Level Data'!D:D,MATCH(Overview!$A154,'Vehicle Level Data'!$A:$A,0))),"",INDEX('Vehicle Level Data'!D:D,MATCH(Overview!$A154,'Vehicle Level Data'!$A:$A,0)))</f>
        <v/>
      </c>
      <c r="D154" s="126"/>
      <c r="E154" s="126"/>
      <c r="F154" s="126"/>
      <c r="G154" s="218"/>
    </row>
    <row r="155" spans="1:7" s="204" customFormat="1" ht="27">
      <c r="A155" s="95" t="s">
        <v>434</v>
      </c>
      <c r="B155" s="91" t="str">
        <f>INDEX('Vehicle Level Data'!B:B,MATCH(Overview!$A155,'Vehicle Level Data'!$A:$A,0))</f>
        <v>Capital Return - Five-Year Annualised</v>
      </c>
      <c r="C155" s="247" t="str">
        <f>IF(ISBLANK(INDEX('Vehicle Level Data'!D:D,MATCH(Overview!$A155,'Vehicle Level Data'!$A:$A,0))),"",INDEX('Vehicle Level Data'!D:D,MATCH(Overview!$A155,'Vehicle Level Data'!$A:$A,0)))</f>
        <v/>
      </c>
      <c r="D155" s="126"/>
      <c r="E155" s="126"/>
      <c r="F155" s="126"/>
      <c r="G155" s="218"/>
    </row>
    <row r="156" spans="1:7" s="204" customFormat="1" ht="27">
      <c r="A156" s="92" t="s">
        <v>436</v>
      </c>
      <c r="B156" s="93" t="str">
        <f>INDEX('Vehicle Level Data'!B:B,MATCH(Overview!$A156,'Vehicle Level Data'!$A:$A,0))</f>
        <v>Capital Return - Ten-Year Annualised</v>
      </c>
      <c r="C156" s="235" t="str">
        <f>IF(ISBLANK(INDEX('Vehicle Level Data'!D:D,MATCH(Overview!$A156,'Vehicle Level Data'!$A:$A,0))),"",INDEX('Vehicle Level Data'!D:D,MATCH(Overview!$A156,'Vehicle Level Data'!$A:$A,0)))</f>
        <v/>
      </c>
      <c r="D156" s="126"/>
      <c r="E156" s="126"/>
      <c r="F156" s="126"/>
      <c r="G156" s="218"/>
    </row>
    <row r="157" spans="1:7" s="204" customFormat="1" ht="27">
      <c r="A157" s="95" t="s">
        <v>20</v>
      </c>
      <c r="B157" s="91" t="str">
        <f>INDEX('Vehicle Level Data'!B:B,MATCH(Overview!$A157,'Vehicle Level Data'!$A:$A,0))</f>
        <v>Capital Return - Since Inception Annualised</v>
      </c>
      <c r="C157" s="247" t="str">
        <f>IF(ISBLANK(INDEX('Vehicle Level Data'!D:D,MATCH(Overview!$A157,'Vehicle Level Data'!$A:$A,0))),"",INDEX('Vehicle Level Data'!D:D,MATCH(Overview!$A157,'Vehicle Level Data'!$A:$A,0)))</f>
        <v/>
      </c>
      <c r="D157" s="126"/>
      <c r="E157" s="126"/>
      <c r="F157" s="126"/>
      <c r="G157" s="218"/>
    </row>
    <row r="158" spans="1:7" s="201" customFormat="1" ht="27">
      <c r="A158" s="92" t="s">
        <v>439</v>
      </c>
      <c r="B158" s="93" t="str">
        <f>INDEX('Vehicle Level Data'!B:B,MATCH(Overview!$A158,'Vehicle Level Data'!$A:$A,0))</f>
        <v>Distributed Income Return - Quarter</v>
      </c>
      <c r="C158" s="235" t="str">
        <f>IF(ISBLANK(INDEX('Vehicle Level Data'!D:D,MATCH(Overview!$A158,'Vehicle Level Data'!$A:$A,0))),"",INDEX('Vehicle Level Data'!D:D,MATCH(Overview!$A158,'Vehicle Level Data'!$A:$A,0)))</f>
        <v/>
      </c>
      <c r="D158" s="126"/>
      <c r="E158" s="126"/>
      <c r="F158" s="126"/>
      <c r="G158" s="218"/>
    </row>
    <row r="159" spans="1:7" s="201" customFormat="1" ht="27">
      <c r="A159" s="95" t="s">
        <v>22</v>
      </c>
      <c r="B159" s="91" t="str">
        <f>INDEX('Vehicle Level Data'!B:B,MATCH(Overview!$A159,'Vehicle Level Data'!$A:$A,0))</f>
        <v>Since Inception Internal Rate of Return (SI-IRR)</v>
      </c>
      <c r="C159" s="247" t="str">
        <f>IF(ISBLANK(INDEX('Vehicle Level Data'!D:D,MATCH(Overview!$A159,'Vehicle Level Data'!$A:$A,0))),"",INDEX('Vehicle Level Data'!D:D,MATCH(Overview!$A159,'Vehicle Level Data'!$A:$A,0)))</f>
        <v/>
      </c>
      <c r="D159" s="126"/>
      <c r="E159" s="126"/>
      <c r="F159" s="126"/>
      <c r="G159" s="218"/>
    </row>
    <row r="160" spans="1:7" s="204" customFormat="1" ht="28.5">
      <c r="A160" s="92" t="s">
        <v>444</v>
      </c>
      <c r="B160" s="93" t="str">
        <f>INDEX('Vehicle Level Data'!B:B,MATCH(Overview!$A160,'Vehicle Level Data'!$A:$A,0))</f>
        <v>Paid-in Capital Multiple or Paid-in Capital to Committed Capital Multiple - Since Inception</v>
      </c>
      <c r="C160" s="303" t="str">
        <f>IF(ISBLANK(INDEX('Vehicle Level Data'!D:D,MATCH(Overview!$A160,'Vehicle Level Data'!$A:$A,0))),"",INDEX('Vehicle Level Data'!D:D,MATCH(Overview!$A160,'Vehicle Level Data'!$A:$A,0)))</f>
        <v/>
      </c>
      <c r="D160" s="143"/>
      <c r="E160" s="143"/>
      <c r="F160" s="143"/>
      <c r="G160" s="218"/>
    </row>
    <row r="161" spans="1:7" s="204" customFormat="1" ht="28.5">
      <c r="A161" s="95" t="s">
        <v>447</v>
      </c>
      <c r="B161" s="91" t="str">
        <f>INDEX('Vehicle Level Data'!B:B,MATCH(Overview!$A161,'Vehicle Level Data'!$A:$A,0))</f>
        <v>Investment Multiple or Total Value to Paid-in Capital Multiple (TVPI) - Since Inception</v>
      </c>
      <c r="C161" s="250" t="str">
        <f>IF(ISBLANK(INDEX('Vehicle Level Data'!D:D,MATCH(Overview!$A161,'Vehicle Level Data'!$A:$A,0))),"",INDEX('Vehicle Level Data'!D:D,MATCH(Overview!$A161,'Vehicle Level Data'!$A:$A,0)))</f>
        <v/>
      </c>
      <c r="D161" s="143"/>
      <c r="E161" s="143"/>
      <c r="F161" s="143"/>
      <c r="G161" s="218"/>
    </row>
    <row r="162" spans="1:7" s="204" customFormat="1" ht="28.5">
      <c r="A162" s="92" t="s">
        <v>450</v>
      </c>
      <c r="B162" s="93" t="str">
        <f>INDEX('Vehicle Level Data'!B:B,MATCH(Overview!$A162,'Vehicle Level Data'!$A:$A,0))</f>
        <v>Realisation Multiple or Cumulative Distributions to Paid-in Capital multiple (DPI) - Since Inception</v>
      </c>
      <c r="C162" s="303" t="str">
        <f>IF(ISBLANK(INDEX('Vehicle Level Data'!D:D,MATCH(Overview!$A162,'Vehicle Level Data'!$A:$A,0))),"",INDEX('Vehicle Level Data'!D:D,MATCH(Overview!$A162,'Vehicle Level Data'!$A:$A,0)))</f>
        <v/>
      </c>
      <c r="D162" s="143"/>
      <c r="E162" s="143"/>
      <c r="F162" s="143"/>
      <c r="G162" s="218"/>
    </row>
    <row r="163" spans="1:7" s="204" customFormat="1" ht="28.5">
      <c r="A163" s="95" t="s">
        <v>453</v>
      </c>
      <c r="B163" s="91" t="str">
        <f>INDEX('Vehicle Level Data'!B:B,MATCH(Overview!$A163,'Vehicle Level Data'!$A:$A,0))</f>
        <v>Unrealised Multiple or Residual Value to Paid-in Capital Multiple (RVPI) - Since Inception</v>
      </c>
      <c r="C163" s="250" t="str">
        <f>IF(ISBLANK(INDEX('Vehicle Level Data'!D:D,MATCH(Overview!$A163,'Vehicle Level Data'!$A:$A,0))),"",INDEX('Vehicle Level Data'!D:D,MATCH(Overview!$A163,'Vehicle Level Data'!$A:$A,0)))</f>
        <v/>
      </c>
      <c r="D163" s="143"/>
      <c r="E163" s="143"/>
      <c r="F163" s="143"/>
      <c r="G163" s="218"/>
    </row>
    <row r="164" spans="1:7" s="204" customFormat="1" ht="27">
      <c r="A164" s="97"/>
      <c r="B164" s="102"/>
      <c r="C164" s="361"/>
      <c r="D164" s="256"/>
      <c r="E164" s="256"/>
      <c r="F164" s="256"/>
      <c r="G164" s="218"/>
    </row>
    <row r="165" spans="1:7" s="204" customFormat="1" ht="27">
      <c r="A165" s="74">
        <v>8</v>
      </c>
      <c r="B165" s="89" t="s">
        <v>456</v>
      </c>
      <c r="C165" s="360" t="str">
        <f>$C$3</f>
        <v xml:space="preserve">Data  </v>
      </c>
      <c r="D165" s="398"/>
      <c r="E165" s="398"/>
      <c r="F165" s="398"/>
      <c r="G165" s="218"/>
    </row>
    <row r="166" spans="1:7" s="201" customFormat="1" ht="11.1" customHeight="1">
      <c r="A166" s="102"/>
      <c r="B166" s="102"/>
      <c r="C166" s="361"/>
      <c r="D166" s="256"/>
      <c r="E166" s="256"/>
      <c r="F166" s="256"/>
      <c r="G166" s="218"/>
    </row>
    <row r="167" spans="1:7" s="201" customFormat="1" ht="27">
      <c r="A167" s="95" t="s">
        <v>44</v>
      </c>
      <c r="B167" s="91" t="str">
        <f>INDEX('Vehicle Level Data'!B:B,MATCH(Overview!$A167,'Vehicle Level Data'!$A:$A,0))</f>
        <v xml:space="preserve">Number of Acquisitions </v>
      </c>
      <c r="C167" s="251" t="str">
        <f>IF(ISBLANK(INDEX('Vehicle Level Data'!D:D,MATCH(Overview!$A167,'Vehicle Level Data'!$A:$A,0))),"",INDEX('Vehicle Level Data'!D:D,MATCH(Overview!$A167,'Vehicle Level Data'!$A:$A,0)))</f>
        <v/>
      </c>
      <c r="D167" s="142"/>
      <c r="E167" s="142"/>
      <c r="F167" s="142"/>
      <c r="G167" s="218"/>
    </row>
    <row r="168" spans="1:7" s="204" customFormat="1" ht="27">
      <c r="A168" s="92" t="s">
        <v>46</v>
      </c>
      <c r="B168" s="93" t="str">
        <f>INDEX('Vehicle Level Data'!B:B,MATCH(Overview!$A168,'Vehicle Level Data'!$A:$A,0))</f>
        <v xml:space="preserve">Gross Value of Acquisitions </v>
      </c>
      <c r="C168" s="234" t="str">
        <f>IF(ISBLANK(INDEX('Vehicle Level Data'!D:D,MATCH(Overview!$A168,'Vehicle Level Data'!$A:$A,0))),"",INDEX('Vehicle Level Data'!D:D,MATCH(Overview!$A168,'Vehicle Level Data'!$A:$A,0)))</f>
        <v/>
      </c>
      <c r="D168" s="159"/>
      <c r="E168" s="159"/>
      <c r="F168" s="159"/>
      <c r="G168" s="218"/>
    </row>
    <row r="169" spans="1:7" s="204" customFormat="1" ht="27">
      <c r="A169" s="95" t="s">
        <v>461</v>
      </c>
      <c r="B169" s="91" t="str">
        <f>INDEX('Vehicle Level Data'!B:B,MATCH(Overview!$A169,'Vehicle Level Data'!$A:$A,0))</f>
        <v>Amount of Capital Expenditure</v>
      </c>
      <c r="C169" s="233" t="str">
        <f>IF(ISBLANK(INDEX('Vehicle Level Data'!D:D,MATCH(Overview!$A169,'Vehicle Level Data'!$A:$A,0))),"",INDEX('Vehicle Level Data'!D:D,MATCH(Overview!$A169,'Vehicle Level Data'!$A:$A,0)))</f>
        <v/>
      </c>
      <c r="D169" s="243"/>
      <c r="E169" s="243"/>
      <c r="F169" s="243"/>
      <c r="G169" s="394"/>
    </row>
    <row r="170" spans="1:7" s="204" customFormat="1" ht="27">
      <c r="A170" s="92" t="s">
        <v>48</v>
      </c>
      <c r="B170" s="93" t="str">
        <f>INDEX('Vehicle Level Data'!B:B,MATCH(Overview!$A170,'Vehicle Level Data'!$A:$A,0))</f>
        <v xml:space="preserve">Number of Dispositions </v>
      </c>
      <c r="C170" s="302" t="str">
        <f>IF(ISBLANK(INDEX('Vehicle Level Data'!D:D,MATCH(Overview!$A170,'Vehicle Level Data'!$A:$A,0))),"",INDEX('Vehicle Level Data'!D:D,MATCH(Overview!$A170,'Vehicle Level Data'!$A:$A,0)))</f>
        <v/>
      </c>
      <c r="D170" s="142"/>
      <c r="E170" s="142"/>
      <c r="F170" s="142"/>
      <c r="G170" s="218"/>
    </row>
    <row r="171" spans="1:7" s="204" customFormat="1" ht="27">
      <c r="A171" s="95" t="s">
        <v>50</v>
      </c>
      <c r="B171" s="91" t="str">
        <f>INDEX('Vehicle Level Data'!B:B,MATCH(Overview!$A171,'Vehicle Level Data'!$A:$A,0))</f>
        <v>Net Proceeds from Dispositions</v>
      </c>
      <c r="C171" s="233" t="str">
        <f>IF(ISBLANK(INDEX('Vehicle Level Data'!D:D,MATCH(Overview!$A171,'Vehicle Level Data'!$A:$A,0))),"",INDEX('Vehicle Level Data'!D:D,MATCH(Overview!$A171,'Vehicle Level Data'!$A:$A,0)))</f>
        <v/>
      </c>
      <c r="D171" s="159"/>
      <c r="E171" s="159"/>
      <c r="F171" s="159"/>
      <c r="G171" s="218"/>
    </row>
    <row r="172" spans="1:7" s="204" customFormat="1" ht="27">
      <c r="A172" s="102"/>
      <c r="B172" s="102"/>
      <c r="C172" s="361"/>
      <c r="D172" s="256"/>
      <c r="E172" s="256"/>
      <c r="F172" s="256"/>
      <c r="G172" s="218"/>
    </row>
    <row r="173" spans="1:7" s="204" customFormat="1" ht="27">
      <c r="A173" s="74">
        <v>9</v>
      </c>
      <c r="B173" s="89" t="s">
        <v>468</v>
      </c>
      <c r="C173" s="360" t="str">
        <f>$C$3</f>
        <v xml:space="preserve">Data  </v>
      </c>
      <c r="D173" s="398"/>
      <c r="E173" s="398"/>
      <c r="F173" s="398"/>
      <c r="G173" s="218"/>
    </row>
    <row r="174" spans="1:7" s="204" customFormat="1" ht="11.1" customHeight="1">
      <c r="A174" s="102"/>
      <c r="B174" s="102"/>
      <c r="C174" s="361"/>
      <c r="D174" s="256"/>
      <c r="E174" s="256"/>
      <c r="F174" s="256"/>
      <c r="G174" s="218"/>
    </row>
    <row r="175" spans="1:7" s="204" customFormat="1" ht="27">
      <c r="A175" s="95" t="s">
        <v>469</v>
      </c>
      <c r="B175" s="91" t="str">
        <f>INDEX('Vehicle Level Data'!B:B,MATCH(Overview!$A175,'Vehicle Level Data'!$A:$A,0))</f>
        <v>Total Fair Value of Investment &amp; Development Portfolio</v>
      </c>
      <c r="C175" s="233">
        <f>IF(ISBLANK(INDEX('Vehicle Level Data'!D:D,MATCH(Overview!$A175,'Vehicle Level Data'!$A:$A,0))),"",INDEX('Vehicle Level Data'!D:D,MATCH(Overview!$A175,'Vehicle Level Data'!$A:$A,0)))</f>
        <v>0</v>
      </c>
      <c r="D175" s="159"/>
      <c r="E175" s="159"/>
      <c r="F175" s="159"/>
      <c r="G175" s="218"/>
    </row>
    <row r="176" spans="1:7" s="204" customFormat="1" ht="27">
      <c r="A176" s="92" t="s">
        <v>472</v>
      </c>
      <c r="B176" s="93" t="str">
        <f>INDEX('Vehicle Level Data'!B:B,MATCH(Overview!$A176,'Vehicle Level Data'!$A:$A,0))</f>
        <v>Fair Value of Investment Portfolio</v>
      </c>
      <c r="C176" s="234" t="str">
        <f>IF(ISBLANK(INDEX('Vehicle Level Data'!D:D,MATCH(Overview!$A176,'Vehicle Level Data'!$A:$A,0))),"",INDEX('Vehicle Level Data'!D:D,MATCH(Overview!$A176,'Vehicle Level Data'!$A:$A,0)))</f>
        <v/>
      </c>
      <c r="D176" s="243"/>
      <c r="E176" s="243"/>
      <c r="F176" s="243"/>
      <c r="G176" s="394"/>
    </row>
    <row r="177" spans="1:7" s="204" customFormat="1" ht="27">
      <c r="A177" s="95" t="s">
        <v>475</v>
      </c>
      <c r="B177" s="91" t="str">
        <f>INDEX('Vehicle Level Data'!B:B,MATCH(Overview!$A177,'Vehicle Level Data'!$A:$A,0))</f>
        <v>NOI Yield</v>
      </c>
      <c r="C177" s="247" t="str">
        <f>IF(ISBLANK(INDEX('Vehicle Level Data'!D:D,MATCH(Overview!$A177,'Vehicle Level Data'!$A:$A,0))),"",INDEX('Vehicle Level Data'!D:D,MATCH(Overview!$A177,'Vehicle Level Data'!$A:$A,0)))</f>
        <v/>
      </c>
      <c r="D177" s="126"/>
      <c r="E177" s="126"/>
      <c r="F177" s="126"/>
      <c r="G177" s="218"/>
    </row>
    <row r="178" spans="1:7" s="204" customFormat="1" ht="27">
      <c r="A178" s="92" t="s">
        <v>478</v>
      </c>
      <c r="B178" s="93" t="str">
        <f>INDEX('Vehicle Level Data'!B:B,MATCH(Overview!$A178,'Vehicle Level Data'!$A:$A,0))</f>
        <v>Net Initial Yield</v>
      </c>
      <c r="C178" s="235" t="str">
        <f>IF(ISBLANK(INDEX('Vehicle Level Data'!D:D,MATCH(Overview!$A178,'Vehicle Level Data'!$A:$A,0))),"",INDEX('Vehicle Level Data'!D:D,MATCH(Overview!$A178,'Vehicle Level Data'!$A:$A,0)))</f>
        <v/>
      </c>
      <c r="D178" s="126"/>
      <c r="E178" s="126"/>
      <c r="F178" s="126"/>
      <c r="G178" s="218"/>
    </row>
    <row r="179" spans="1:7" s="204" customFormat="1" ht="27">
      <c r="A179" s="95" t="s">
        <v>12</v>
      </c>
      <c r="B179" s="91" t="str">
        <f>INDEX('Vehicle Level Data'!B:B,MATCH(Overview!$A179,'Vehicle Level Data'!$A:$A,0))</f>
        <v>Total Number of Properties</v>
      </c>
      <c r="C179" s="233" t="str">
        <f>IF(ISBLANK(INDEX('Vehicle Level Data'!D:D,MATCH(Overview!$A179,'Vehicle Level Data'!$A:$A,0))),"",INDEX('Vehicle Level Data'!D:D,MATCH(Overview!$A179,'Vehicle Level Data'!$A:$A,0)))</f>
        <v/>
      </c>
      <c r="D179" s="159"/>
      <c r="E179" s="159"/>
      <c r="F179" s="159"/>
      <c r="G179" s="218"/>
    </row>
    <row r="180" spans="1:7" s="204" customFormat="1" ht="27">
      <c r="A180" s="92" t="s">
        <v>483</v>
      </c>
      <c r="B180" s="93" t="str">
        <f>INDEX('Vehicle Level Data'!B:B,MATCH(Overview!$A180,'Vehicle Level Data'!$A:$A,0))</f>
        <v>Gross Leasable Area</v>
      </c>
      <c r="C180" s="234" t="str">
        <f>IF(ISBLANK(INDEX('Vehicle Level Data'!D:D,MATCH(Overview!$A180,'Vehicle Level Data'!$A:$A,0))),"",INDEX('Vehicle Level Data'!D:D,MATCH(Overview!$A180,'Vehicle Level Data'!$A:$A,0)))</f>
        <v/>
      </c>
      <c r="D180" s="159"/>
      <c r="E180" s="159"/>
      <c r="F180" s="159"/>
      <c r="G180" s="218"/>
    </row>
    <row r="181" spans="1:7" s="204" customFormat="1" ht="27">
      <c r="A181" s="95" t="s">
        <v>13</v>
      </c>
      <c r="B181" s="91" t="str">
        <f>INDEX('Vehicle Level Data'!B:B,MATCH(Overview!$A181,'Vehicle Level Data'!$A:$A,0))</f>
        <v xml:space="preserve">Net Leasable Area </v>
      </c>
      <c r="C181" s="233" t="str">
        <f>IF(ISBLANK(INDEX('Vehicle Level Data'!D:D,MATCH(Overview!$A181,'Vehicle Level Data'!$A:$A,0))),"",INDEX('Vehicle Level Data'!D:D,MATCH(Overview!$A181,'Vehicle Level Data'!$A:$A,0)))</f>
        <v/>
      </c>
      <c r="D181" s="159"/>
      <c r="E181" s="159"/>
      <c r="F181" s="159"/>
      <c r="G181" s="218"/>
    </row>
    <row r="182" spans="1:7" s="204" customFormat="1" ht="27">
      <c r="A182" s="92" t="s">
        <v>487</v>
      </c>
      <c r="B182" s="93" t="str">
        <f>INDEX('Vehicle Level Data'!B:B,MATCH(Overview!$A182,'Vehicle Level Data'!$A:$A,0))</f>
        <v>Area unit of measurement</v>
      </c>
      <c r="C182" s="299" t="str">
        <f>IF(ISBLANK(INDEX('Vehicle Level Data'!D:D,MATCH(Overview!$A182,'Vehicle Level Data'!$A:$A,0))),"",INDEX('Vehicle Level Data'!D:D,MATCH(Overview!$A182,'Vehicle Level Data'!$A:$A,0)))</f>
        <v/>
      </c>
      <c r="D182" s="138"/>
      <c r="E182" s="138"/>
      <c r="F182" s="138"/>
      <c r="G182" s="218"/>
    </row>
    <row r="183" spans="1:7" s="204" customFormat="1" ht="27">
      <c r="A183" s="95" t="s">
        <v>490</v>
      </c>
      <c r="B183" s="91" t="str">
        <f>INDEX('Vehicle Level Data'!B:B,MATCH(Overview!$A183,'Vehicle Level Data'!$A:$A,0))</f>
        <v>Occupancy (based on leasable area)</v>
      </c>
      <c r="C183" s="247" t="str">
        <f>IF(ISBLANK(INDEX('Vehicle Level Data'!D:D,MATCH(Overview!$A183,'Vehicle Level Data'!$A:$A,0))),"",INDEX('Vehicle Level Data'!D:D,MATCH(Overview!$A183,'Vehicle Level Data'!$A:$A,0)))</f>
        <v/>
      </c>
      <c r="D183" s="414"/>
      <c r="E183" s="414"/>
      <c r="F183" s="414"/>
      <c r="G183" s="394"/>
    </row>
    <row r="184" spans="1:7" s="204" customFormat="1" ht="27">
      <c r="A184" s="92" t="s">
        <v>493</v>
      </c>
      <c r="B184" s="93" t="str">
        <f>INDEX('Vehicle Level Data'!B:B,MATCH(Overview!$A184,'Vehicle Level Data'!$A:$A,0))</f>
        <v>Occupancy (based on rent)</v>
      </c>
      <c r="C184" s="235" t="str">
        <f>IF(ISBLANK(INDEX('Vehicle Level Data'!D:D,MATCH(Overview!$A184,'Vehicle Level Data'!$A:$A,0))),"",INDEX('Vehicle Level Data'!D:D,MATCH(Overview!$A184,'Vehicle Level Data'!$A:$A,0)))</f>
        <v/>
      </c>
      <c r="D184" s="126"/>
      <c r="E184" s="126"/>
      <c r="F184" s="126"/>
      <c r="G184" s="218"/>
    </row>
    <row r="185" spans="1:7" s="204" customFormat="1" ht="27">
      <c r="A185" s="95" t="s">
        <v>45</v>
      </c>
      <c r="B185" s="91" t="str">
        <f>INDEX('Vehicle Level Data'!B:B,MATCH(Overview!$A185,'Vehicle Level Data'!$A:$A,0))</f>
        <v>Lease Expiries &lt; 2 years (based on rent)</v>
      </c>
      <c r="C185" s="247" t="str">
        <f>IF(ISBLANK(INDEX('Vehicle Level Data'!D:D,MATCH(Overview!$A185,'Vehicle Level Data'!$A:$A,0))),"",INDEX('Vehicle Level Data'!D:D,MATCH(Overview!$A185,'Vehicle Level Data'!$A:$A,0)))</f>
        <v/>
      </c>
      <c r="D185" s="126"/>
      <c r="E185" s="126"/>
      <c r="F185" s="126"/>
      <c r="G185" s="218"/>
    </row>
    <row r="186" spans="1:7" s="204" customFormat="1" ht="27">
      <c r="A186" s="92" t="s">
        <v>47</v>
      </c>
      <c r="B186" s="93" t="str">
        <f>INDEX('Vehicle Level Data'!B:B,MATCH(Overview!$A186,'Vehicle Level Data'!$A:$A,0))</f>
        <v>Weighted Average Unexpired Lease Term (WAULT)</v>
      </c>
      <c r="C186" s="300" t="str">
        <f>IF(ISBLANK(INDEX('Vehicle Level Data'!D:D,MATCH(Overview!$A186,'Vehicle Level Data'!$A:$A,0))),"",INDEX('Vehicle Level Data'!D:D,MATCH(Overview!$A186,'Vehicle Level Data'!$A:$A,0)))</f>
        <v/>
      </c>
      <c r="D186" s="141"/>
      <c r="E186" s="141"/>
      <c r="F186" s="141"/>
      <c r="G186" s="218"/>
    </row>
    <row r="187" spans="1:7" s="204" customFormat="1" ht="27">
      <c r="A187" s="95" t="s">
        <v>500</v>
      </c>
      <c r="B187" s="91" t="str">
        <f>INDEX('Vehicle Level Data'!B:B,MATCH(Overview!$A187,'Vehicle Level Data'!$A:$A,0))</f>
        <v>Fair Value of Development Portfolio</v>
      </c>
      <c r="C187" s="233" t="str">
        <f>IF(ISBLANK(INDEX('Vehicle Level Data'!D:D,MATCH(Overview!$A187,'Vehicle Level Data'!$A:$A,0))),"",INDEX('Vehicle Level Data'!D:D,MATCH(Overview!$A187,'Vehicle Level Data'!$A:$A,0)))</f>
        <v/>
      </c>
      <c r="D187" s="159"/>
      <c r="E187" s="159"/>
      <c r="F187" s="159"/>
      <c r="G187" s="218"/>
    </row>
    <row r="188" spans="1:7" s="204" customFormat="1" ht="27">
      <c r="A188" s="92" t="s">
        <v>49</v>
      </c>
      <c r="B188" s="93" t="str">
        <f>INDEX('Vehicle Level Data'!B:B,MATCH(Overview!$A188,'Vehicle Level Data'!$A:$A,0))</f>
        <v>Current Development Exposure as % of GAV</v>
      </c>
      <c r="C188" s="235">
        <f>IF(ISBLANK(INDEX('Vehicle Level Data'!D:D,MATCH(Overview!$A188,'Vehicle Level Data'!$A:$A,0))),"",INDEX('Vehicle Level Data'!D:D,MATCH(Overview!$A188,'Vehicle Level Data'!$A:$A,0)))</f>
        <v>0</v>
      </c>
      <c r="D188" s="126"/>
      <c r="E188" s="126"/>
      <c r="F188" s="126"/>
      <c r="G188" s="218"/>
    </row>
    <row r="189" spans="1:7" s="204" customFormat="1" ht="28.5">
      <c r="A189" s="95" t="s">
        <v>505</v>
      </c>
      <c r="B189" s="91" t="str">
        <f>INDEX('Vehicle Level Data'!B:B,MATCH(Overview!$A189,'Vehicle Level Data'!$A:$A,0))</f>
        <v xml:space="preserve">Projected % of Current Remaining Capital Commitments to be Invested in Future Development Projects </v>
      </c>
      <c r="C189" s="247" t="str">
        <f>IF(ISBLANK(INDEX('Vehicle Level Data'!D:D,MATCH(Overview!$A189,'Vehicle Level Data'!$A:$A,0))),"",INDEX('Vehicle Level Data'!D:D,MATCH(Overview!$A189,'Vehicle Level Data'!$A:$A,0)))</f>
        <v/>
      </c>
      <c r="D189" s="126"/>
      <c r="E189" s="126"/>
      <c r="F189" s="126"/>
      <c r="G189" s="218"/>
    </row>
    <row r="190" spans="1:7" s="204" customFormat="1" ht="27">
      <c r="A190" s="92" t="s">
        <v>508</v>
      </c>
      <c r="B190" s="93" t="str">
        <f>INDEX('Vehicle Level Data'!B:B,MATCH(Overview!$A190,'Vehicle Level Data'!$A:$A,0))</f>
        <v>Cost of Development Portfolio</v>
      </c>
      <c r="C190" s="234" t="str">
        <f>IF(ISBLANK(INDEX('Vehicle Level Data'!D:D,MATCH(Overview!$A190,'Vehicle Level Data'!$A:$A,0))),"",INDEX('Vehicle Level Data'!D:D,MATCH(Overview!$A190,'Vehicle Level Data'!$A:$A,0)))</f>
        <v/>
      </c>
      <c r="D190" s="159"/>
      <c r="E190" s="159"/>
      <c r="F190" s="159"/>
      <c r="G190" s="218"/>
    </row>
    <row r="191" spans="1:7" s="204" customFormat="1" ht="27">
      <c r="A191" s="95" t="s">
        <v>51</v>
      </c>
      <c r="B191" s="91" t="str">
        <f>INDEX('Vehicle Level Data'!B:B,MATCH(Overview!$A191,'Vehicle Level Data'!$A:$A,0))</f>
        <v xml:space="preserve">Currency Exposure </v>
      </c>
      <c r="C191" s="247" t="str">
        <f>IF(ISBLANK(INDEX('Vehicle Level Data'!D:D,MATCH(Overview!$A191,'Vehicle Level Data'!$A:$A,0))),"",INDEX('Vehicle Level Data'!D:D,MATCH(Overview!$A191,'Vehicle Level Data'!$A:$A,0)))</f>
        <v/>
      </c>
      <c r="D191" s="126"/>
      <c r="E191" s="126"/>
      <c r="F191" s="126"/>
      <c r="G191" s="218"/>
    </row>
    <row r="192" spans="1:7" s="204" customFormat="1" ht="27">
      <c r="A192" s="92" t="s">
        <v>513</v>
      </c>
      <c r="B192" s="93" t="str">
        <f>INDEX('Vehicle Level Data'!B:B,MATCH(Overview!$A192,'Vehicle Level Data'!$A:$A,0))</f>
        <v>Top Tenants (percentage of gross rental income)</v>
      </c>
      <c r="C192" s="235">
        <f>IF(ISBLANK(INDEX('Vehicle Level Data'!D:D,MATCH(Overview!$A192,'Vehicle Level Data'!$A:$A,0))),"",INDEX('Vehicle Level Data'!D:D,MATCH(Overview!$A192,'Vehicle Level Data'!$A:$A,0)))</f>
        <v>0</v>
      </c>
      <c r="D192" s="126"/>
      <c r="E192" s="126"/>
      <c r="F192" s="126"/>
      <c r="G192" s="218"/>
    </row>
    <row r="193" spans="1:7" s="204" customFormat="1" ht="27">
      <c r="A193" s="95" t="s">
        <v>516</v>
      </c>
      <c r="B193" s="91" t="str">
        <f>IF(ISBLANK(INDEX('Vehicle Level Data'!B:B,MATCH(Overview!$A193,'Vehicle Level Data'!$A:$A,0))),"",INDEX('Vehicle Level Data'!B:B,MATCH(Overview!$A193,'Vehicle Level Data'!$A:$A,0)))</f>
        <v/>
      </c>
      <c r="C193" s="247" t="str">
        <f>IF(ISBLANK(INDEX('Vehicle Level Data'!D:D,MATCH(Overview!$A193,'Vehicle Level Data'!$A:$A,0))),"",INDEX('Vehicle Level Data'!D:D,MATCH(Overview!$A193,'Vehicle Level Data'!$A:$A,0)))</f>
        <v/>
      </c>
      <c r="D193" s="126"/>
      <c r="E193" s="126"/>
      <c r="F193" s="126"/>
      <c r="G193" s="218"/>
    </row>
    <row r="194" spans="1:7" s="204" customFormat="1" ht="27">
      <c r="A194" s="92" t="s">
        <v>517</v>
      </c>
      <c r="B194" s="93" t="str">
        <f>IF(ISBLANK(INDEX('Vehicle Level Data'!B:B,MATCH(Overview!$A194,'Vehicle Level Data'!$A:$A,0))),"",INDEX('Vehicle Level Data'!B:B,MATCH(Overview!$A194,'Vehicle Level Data'!$A:$A,0)))</f>
        <v/>
      </c>
      <c r="C194" s="235" t="str">
        <f>IF(ISBLANK(INDEX('Vehicle Level Data'!D:D,MATCH(Overview!$A194,'Vehicle Level Data'!$A:$A,0))),"",INDEX('Vehicle Level Data'!D:D,MATCH(Overview!$A194,'Vehicle Level Data'!$A:$A,0)))</f>
        <v/>
      </c>
      <c r="D194" s="126"/>
      <c r="E194" s="126"/>
      <c r="F194" s="126"/>
      <c r="G194" s="218"/>
    </row>
    <row r="195" spans="1:7" s="204" customFormat="1" ht="27">
      <c r="A195" s="95" t="s">
        <v>518</v>
      </c>
      <c r="B195" s="91" t="str">
        <f>IF(ISBLANK(INDEX('Vehicle Level Data'!B:B,MATCH(Overview!$A195,'Vehicle Level Data'!$A:$A,0))),"",INDEX('Vehicle Level Data'!B:B,MATCH(Overview!$A195,'Vehicle Level Data'!$A:$A,0)))</f>
        <v/>
      </c>
      <c r="C195" s="247" t="str">
        <f>IF(ISBLANK(INDEX('Vehicle Level Data'!D:D,MATCH(Overview!$A195,'Vehicle Level Data'!$A:$A,0))),"",INDEX('Vehicle Level Data'!D:D,MATCH(Overview!$A195,'Vehicle Level Data'!$A:$A,0)))</f>
        <v/>
      </c>
      <c r="D195" s="126"/>
      <c r="E195" s="126"/>
      <c r="F195" s="126"/>
      <c r="G195" s="218"/>
    </row>
    <row r="196" spans="1:7" s="204" customFormat="1" ht="27">
      <c r="A196" s="92" t="s">
        <v>519</v>
      </c>
      <c r="B196" s="93" t="str">
        <f>IF(ISBLANK(INDEX('Vehicle Level Data'!B:B,MATCH(Overview!$A196,'Vehicle Level Data'!$A:$A,0))),"",INDEX('Vehicle Level Data'!B:B,MATCH(Overview!$A196,'Vehicle Level Data'!$A:$A,0)))</f>
        <v/>
      </c>
      <c r="C196" s="235" t="str">
        <f>IF(ISBLANK(INDEX('Vehicle Level Data'!D:D,MATCH(Overview!$A196,'Vehicle Level Data'!$A:$A,0))),"",INDEX('Vehicle Level Data'!D:D,MATCH(Overview!$A196,'Vehicle Level Data'!$A:$A,0)))</f>
        <v/>
      </c>
      <c r="D196" s="126"/>
      <c r="E196" s="126"/>
      <c r="F196" s="126"/>
      <c r="G196" s="218"/>
    </row>
    <row r="197" spans="1:7" s="201" customFormat="1" ht="27">
      <c r="A197" s="95" t="s">
        <v>520</v>
      </c>
      <c r="B197" s="91" t="str">
        <f>IF(ISBLANK(INDEX('Vehicle Level Data'!B:B,MATCH(Overview!$A197,'Vehicle Level Data'!$A:$A,0))),"",INDEX('Vehicle Level Data'!B:B,MATCH(Overview!$A197,'Vehicle Level Data'!$A:$A,0)))</f>
        <v/>
      </c>
      <c r="C197" s="247" t="str">
        <f>IF(ISBLANK(INDEX('Vehicle Level Data'!D:D,MATCH(Overview!$A197,'Vehicle Level Data'!$A:$A,0))),"",INDEX('Vehicle Level Data'!D:D,MATCH(Overview!$A197,'Vehicle Level Data'!$A:$A,0)))</f>
        <v/>
      </c>
      <c r="D197" s="126"/>
      <c r="E197" s="126"/>
      <c r="F197" s="126"/>
      <c r="G197" s="218"/>
    </row>
    <row r="198" spans="1:7" s="201" customFormat="1" ht="27">
      <c r="A198" s="92" t="s">
        <v>521</v>
      </c>
      <c r="B198" s="93" t="str">
        <f>IF(ISBLANK(INDEX('Vehicle Level Data'!B:B,MATCH(Overview!$A198,'Vehicle Level Data'!$A:$A,0))),"",INDEX('Vehicle Level Data'!B:B,MATCH(Overview!$A198,'Vehicle Level Data'!$A:$A,0)))</f>
        <v/>
      </c>
      <c r="C198" s="235" t="str">
        <f>IF(ISBLANK(INDEX('Vehicle Level Data'!D:D,MATCH(Overview!$A198,'Vehicle Level Data'!$A:$A,0))),"",INDEX('Vehicle Level Data'!D:D,MATCH(Overview!$A198,'Vehicle Level Data'!$A:$A,0)))</f>
        <v/>
      </c>
      <c r="D198" s="126"/>
      <c r="E198" s="126"/>
      <c r="F198" s="126"/>
      <c r="G198" s="218"/>
    </row>
    <row r="199" spans="1:7" s="204" customFormat="1" ht="27">
      <c r="A199" s="95" t="s">
        <v>522</v>
      </c>
      <c r="B199" s="91" t="str">
        <f>IF(ISBLANK(INDEX('Vehicle Level Data'!B:B,MATCH(Overview!$A199,'Vehicle Level Data'!$A:$A,0))),"",INDEX('Vehicle Level Data'!B:B,MATCH(Overview!$A199,'Vehicle Level Data'!$A:$A,0)))</f>
        <v/>
      </c>
      <c r="C199" s="247" t="str">
        <f>IF(ISBLANK(INDEX('Vehicle Level Data'!D:D,MATCH(Overview!$A199,'Vehicle Level Data'!$A:$A,0))),"",INDEX('Vehicle Level Data'!D:D,MATCH(Overview!$A199,'Vehicle Level Data'!$A:$A,0)))</f>
        <v/>
      </c>
      <c r="D199" s="126"/>
      <c r="E199" s="126"/>
      <c r="F199" s="126"/>
      <c r="G199" s="218"/>
    </row>
    <row r="200" spans="1:7" s="204" customFormat="1" ht="27">
      <c r="A200" s="92" t="s">
        <v>523</v>
      </c>
      <c r="B200" s="93" t="str">
        <f>IF(ISBLANK(INDEX('Vehicle Level Data'!B:B,MATCH(Overview!$A200,'Vehicle Level Data'!$A:$A,0))),"",INDEX('Vehicle Level Data'!B:B,MATCH(Overview!$A200,'Vehicle Level Data'!$A:$A,0)))</f>
        <v/>
      </c>
      <c r="C200" s="235" t="str">
        <f>IF(ISBLANK(INDEX('Vehicle Level Data'!D:D,MATCH(Overview!$A200,'Vehicle Level Data'!$A:$A,0))),"",INDEX('Vehicle Level Data'!D:D,MATCH(Overview!$A200,'Vehicle Level Data'!$A:$A,0)))</f>
        <v/>
      </c>
      <c r="D200" s="126"/>
      <c r="E200" s="126"/>
      <c r="F200" s="126"/>
      <c r="G200" s="218"/>
    </row>
    <row r="201" spans="1:7" s="201" customFormat="1" ht="27">
      <c r="A201" s="95" t="s">
        <v>524</v>
      </c>
      <c r="B201" s="91" t="str">
        <f>IF(ISBLANK(INDEX('Vehicle Level Data'!B:B,MATCH(Overview!$A201,'Vehicle Level Data'!$A:$A,0))),"",INDEX('Vehicle Level Data'!B:B,MATCH(Overview!$A201,'Vehicle Level Data'!$A:$A,0)))</f>
        <v/>
      </c>
      <c r="C201" s="247" t="str">
        <f>IF(ISBLANK(INDEX('Vehicle Level Data'!D:D,MATCH(Overview!$A201,'Vehicle Level Data'!$A:$A,0))),"",INDEX('Vehicle Level Data'!D:D,MATCH(Overview!$A201,'Vehicle Level Data'!$A:$A,0)))</f>
        <v/>
      </c>
      <c r="D201" s="126"/>
      <c r="E201" s="126"/>
      <c r="F201" s="126"/>
      <c r="G201" s="218"/>
    </row>
    <row r="202" spans="1:7" s="201" customFormat="1" ht="27">
      <c r="A202" s="92" t="s">
        <v>525</v>
      </c>
      <c r="B202" s="93" t="str">
        <f>IF(ISBLANK(INDEX('Vehicle Level Data'!B:B,MATCH(Overview!$A202,'Vehicle Level Data'!$A:$A,0))),"",INDEX('Vehicle Level Data'!B:B,MATCH(Overview!$A202,'Vehicle Level Data'!$A:$A,0)))</f>
        <v/>
      </c>
      <c r="C202" s="235" t="str">
        <f>IF(ISBLANK(INDEX('Vehicle Level Data'!D:D,MATCH(Overview!$A202,'Vehicle Level Data'!$A:$A,0))),"",INDEX('Vehicle Level Data'!D:D,MATCH(Overview!$A202,'Vehicle Level Data'!$A:$A,0)))</f>
        <v/>
      </c>
      <c r="D202" s="126"/>
      <c r="E202" s="126"/>
      <c r="F202" s="126"/>
      <c r="G202" s="218"/>
    </row>
    <row r="203" spans="1:7" s="204" customFormat="1" ht="27">
      <c r="A203" s="102"/>
      <c r="B203" s="102"/>
      <c r="C203" s="361"/>
      <c r="D203" s="256"/>
      <c r="E203" s="256"/>
      <c r="F203" s="256"/>
      <c r="G203" s="218"/>
    </row>
    <row r="204" spans="1:7" s="204" customFormat="1" ht="27">
      <c r="A204" s="74">
        <v>10</v>
      </c>
      <c r="B204" s="89" t="s">
        <v>526</v>
      </c>
      <c r="C204" s="360" t="str">
        <f>$C$3</f>
        <v xml:space="preserve">Data  </v>
      </c>
      <c r="D204" s="398"/>
      <c r="E204" s="398"/>
      <c r="F204" s="398"/>
      <c r="G204" s="218"/>
    </row>
    <row r="205" spans="1:7" s="204" customFormat="1" ht="11.1" customHeight="1">
      <c r="A205" s="102"/>
      <c r="B205" s="102"/>
      <c r="C205" s="361"/>
      <c r="D205" s="256"/>
      <c r="E205" s="256"/>
      <c r="F205" s="256"/>
      <c r="G205" s="218"/>
    </row>
    <row r="206" spans="1:7" s="204" customFormat="1" ht="27">
      <c r="A206" s="95" t="s">
        <v>527</v>
      </c>
      <c r="B206" s="91" t="str">
        <f>INDEX('Vehicle Level Data'!B:B,MATCH(Overview!$A206,'Vehicle Level Data'!$A:$A,0))</f>
        <v>GRESB Score, if available</v>
      </c>
      <c r="C206" s="236" t="str">
        <f>IF(ISBLANK(INDEX('Vehicle Level Data'!D:D,MATCH(Overview!$A206,'Vehicle Level Data'!$A:$A,0))),"",INDEX('Vehicle Level Data'!D:D,MATCH(Overview!$A206,'Vehicle Level Data'!$A:$A,0)))</f>
        <v/>
      </c>
      <c r="D206" s="158"/>
      <c r="E206" s="158"/>
      <c r="F206" s="158"/>
      <c r="G206" s="218"/>
    </row>
    <row r="207" spans="1:7" s="204" customFormat="1" ht="27">
      <c r="A207" s="92" t="s">
        <v>530</v>
      </c>
      <c r="B207" s="93" t="str">
        <f>INDEX('Vehicle Level Data'!B:B,MATCH(Overview!$A207,'Vehicle Level Data'!$A:$A,0))</f>
        <v>INREV Sustainability Reporting Self-Assessment score</v>
      </c>
      <c r="C207" s="235" t="str">
        <f>IF(ISBLANK(INDEX('Vehicle Level Data'!D:D,MATCH(Overview!$A207,'Vehicle Level Data'!$A:$A,0))),"",INDEX('Vehicle Level Data'!D:D,MATCH(Overview!$A207,'Vehicle Level Data'!$A:$A,0)))</f>
        <v/>
      </c>
      <c r="D207" s="126"/>
      <c r="E207" s="126"/>
      <c r="F207" s="126"/>
      <c r="G207" s="218"/>
    </row>
    <row r="208" spans="1:7" s="204" customFormat="1" ht="27">
      <c r="A208" s="102"/>
      <c r="B208" s="102"/>
      <c r="C208" s="361"/>
      <c r="D208" s="256"/>
      <c r="E208" s="256"/>
      <c r="F208" s="256"/>
      <c r="G208" s="218"/>
    </row>
    <row r="209" spans="1:7" s="204" customFormat="1" ht="36">
      <c r="A209" s="74">
        <v>11</v>
      </c>
      <c r="B209" s="89" t="s">
        <v>533</v>
      </c>
      <c r="C209" s="360" t="str">
        <f>$C$3</f>
        <v xml:space="preserve">Data  </v>
      </c>
      <c r="D209" s="398"/>
      <c r="E209" s="398"/>
      <c r="F209" s="398"/>
      <c r="G209" s="218"/>
    </row>
    <row r="210" spans="1:7" s="204" customFormat="1" ht="11.1" customHeight="1">
      <c r="A210" s="102"/>
      <c r="B210" s="102"/>
      <c r="C210" s="361"/>
      <c r="D210" s="256"/>
      <c r="E210" s="256"/>
      <c r="F210" s="256"/>
      <c r="G210" s="218"/>
    </row>
    <row r="211" spans="1:7" s="204" customFormat="1" ht="27">
      <c r="A211" s="95" t="s">
        <v>535</v>
      </c>
      <c r="B211" s="91" t="str">
        <f>INDEX('Vehicle Level Data'!B:B,MATCH(Overview!$A211,'Vehicle Level Data'!$A:$A,0))</f>
        <v>Fund Management Fees</v>
      </c>
      <c r="C211" s="233" t="str">
        <f>IF(ISBLANK(INDEX('Vehicle Level Data'!D:D,MATCH(Overview!$A211,'Vehicle Level Data'!$A:$A,0))),"",INDEX('Vehicle Level Data'!D:D,MATCH(Overview!$A211,'Vehicle Level Data'!$A:$A,0)))</f>
        <v/>
      </c>
      <c r="D211" s="159"/>
      <c r="E211" s="159"/>
      <c r="F211" s="159"/>
      <c r="G211" s="218"/>
    </row>
    <row r="212" spans="1:7" s="204" customFormat="1" ht="27">
      <c r="A212" s="92" t="s">
        <v>538</v>
      </c>
      <c r="B212" s="93" t="str">
        <f>INDEX('Vehicle Level Data'!B:B,MATCH(Overview!$A212,'Vehicle Level Data'!$A:$A,0))</f>
        <v>Asset management Fees</v>
      </c>
      <c r="C212" s="234" t="str">
        <f>IF(ISBLANK(INDEX('Vehicle Level Data'!D:D,MATCH(Overview!$A212,'Vehicle Level Data'!$A:$A,0))),"",INDEX('Vehicle Level Data'!D:D,MATCH(Overview!$A212,'Vehicle Level Data'!$A:$A,0)))</f>
        <v/>
      </c>
      <c r="D212" s="159"/>
      <c r="E212" s="159"/>
      <c r="F212" s="159"/>
      <c r="G212" s="218"/>
    </row>
    <row r="213" spans="1:7" s="204" customFormat="1" ht="27">
      <c r="A213" s="95" t="s">
        <v>24</v>
      </c>
      <c r="B213" s="91" t="str">
        <f>INDEX('Vehicle Level Data'!B:B,MATCH(Overview!$A213,'Vehicle Level Data'!$A:$A,0))</f>
        <v>Performance Fees</v>
      </c>
      <c r="C213" s="233" t="str">
        <f>IF(ISBLANK(INDEX('Vehicle Level Data'!D:D,MATCH(Overview!$A213,'Vehicle Level Data'!$A:$A,0))),"",INDEX('Vehicle Level Data'!D:D,MATCH(Overview!$A213,'Vehicle Level Data'!$A:$A,0)))</f>
        <v/>
      </c>
      <c r="D213" s="159"/>
      <c r="E213" s="159"/>
      <c r="F213" s="159"/>
      <c r="G213" s="218"/>
    </row>
    <row r="214" spans="1:7" s="204" customFormat="1" ht="27">
      <c r="A214" s="92" t="s">
        <v>543</v>
      </c>
      <c r="B214" s="93" t="str">
        <f>INDEX('Vehicle Level Data'!B:B,MATCH(Overview!$A214,'Vehicle Level Data'!$A:$A,0))</f>
        <v>Property Management Fees</v>
      </c>
      <c r="C214" s="234" t="str">
        <f>IF(ISBLANK(INDEX('Vehicle Level Data'!D:D,MATCH(Overview!$A214,'Vehicle Level Data'!$A:$A,0))),"",INDEX('Vehicle Level Data'!D:D,MATCH(Overview!$A214,'Vehicle Level Data'!$A:$A,0)))</f>
        <v/>
      </c>
      <c r="D214" s="159"/>
      <c r="E214" s="159"/>
      <c r="F214" s="159"/>
      <c r="G214" s="218"/>
    </row>
    <row r="215" spans="1:7" s="204" customFormat="1" ht="27">
      <c r="A215" s="95" t="s">
        <v>546</v>
      </c>
      <c r="B215" s="91" t="str">
        <f>INDEX('Vehicle Level Data'!B:B,MATCH(Overview!$A215,'Vehicle Level Data'!$A:$A,0))</f>
        <v>Property Acquisition Fees</v>
      </c>
      <c r="C215" s="233" t="str">
        <f>IF(ISBLANK(INDEX('Vehicle Level Data'!D:D,MATCH(Overview!$A215,'Vehicle Level Data'!$A:$A,0))),"",INDEX('Vehicle Level Data'!D:D,MATCH(Overview!$A215,'Vehicle Level Data'!$A:$A,0)))</f>
        <v/>
      </c>
      <c r="D215" s="159"/>
      <c r="E215" s="159"/>
      <c r="F215" s="159"/>
      <c r="G215" s="218"/>
    </row>
    <row r="216" spans="1:7" s="204" customFormat="1" ht="27">
      <c r="A216" s="92" t="s">
        <v>549</v>
      </c>
      <c r="B216" s="93" t="str">
        <f>INDEX('Vehicle Level Data'!B:B,MATCH(Overview!$A216,'Vehicle Level Data'!$A:$A,0))</f>
        <v>Property Disposition Fees</v>
      </c>
      <c r="C216" s="234" t="str">
        <f>IF(ISBLANK(INDEX('Vehicle Level Data'!D:D,MATCH(Overview!$A216,'Vehicle Level Data'!$A:$A,0))),"",INDEX('Vehicle Level Data'!D:D,MATCH(Overview!$A216,'Vehicle Level Data'!$A:$A,0)))</f>
        <v/>
      </c>
      <c r="D216" s="159"/>
      <c r="E216" s="159"/>
      <c r="F216" s="159"/>
      <c r="G216" s="218"/>
    </row>
    <row r="217" spans="1:7" s="204" customFormat="1" ht="27">
      <c r="A217" s="95" t="s">
        <v>552</v>
      </c>
      <c r="B217" s="91" t="str">
        <f>INDEX('Vehicle Level Data'!B:B,MATCH(Overview!$A217,'Vehicle Level Data'!$A:$A,0))</f>
        <v>Project Management Fees</v>
      </c>
      <c r="C217" s="233" t="str">
        <f>IF(ISBLANK(INDEX('Vehicle Level Data'!D:D,MATCH(Overview!$A217,'Vehicle Level Data'!$A:$A,0))),"",INDEX('Vehicle Level Data'!D:D,MATCH(Overview!$A217,'Vehicle Level Data'!$A:$A,0)))</f>
        <v/>
      </c>
      <c r="D217" s="159"/>
      <c r="E217" s="159"/>
      <c r="F217" s="159"/>
      <c r="G217" s="218"/>
    </row>
    <row r="218" spans="1:7" s="204" customFormat="1" ht="27">
      <c r="A218" s="92" t="s">
        <v>555</v>
      </c>
      <c r="B218" s="93" t="str">
        <f>INDEX('Vehicle Level Data'!B:B,MATCH(Overview!$A218,'Vehicle Level Data'!$A:$A,0))</f>
        <v>Financing/Debt arrangement Fees</v>
      </c>
      <c r="C218" s="234" t="str">
        <f>IF(ISBLANK(INDEX('Vehicle Level Data'!D:D,MATCH(Overview!$A218,'Vehicle Level Data'!$A:$A,0))),"",INDEX('Vehicle Level Data'!D:D,MATCH(Overview!$A218,'Vehicle Level Data'!$A:$A,0)))</f>
        <v/>
      </c>
      <c r="D218" s="159"/>
      <c r="E218" s="159"/>
      <c r="F218" s="159"/>
      <c r="G218" s="218"/>
    </row>
    <row r="219" spans="1:7" s="204" customFormat="1" ht="27">
      <c r="A219" s="95" t="s">
        <v>558</v>
      </c>
      <c r="B219" s="91" t="str">
        <f>INDEX('Vehicle Level Data'!B:B,MATCH(Overview!$A219,'Vehicle Level Data'!$A:$A,0))</f>
        <v>Wind-up Fees</v>
      </c>
      <c r="C219" s="233" t="str">
        <f>IF(ISBLANK(INDEX('Vehicle Level Data'!D:D,MATCH(Overview!$A219,'Vehicle Level Data'!$A:$A,0))),"",INDEX('Vehicle Level Data'!D:D,MATCH(Overview!$A219,'Vehicle Level Data'!$A:$A,0)))</f>
        <v/>
      </c>
      <c r="D219" s="159"/>
      <c r="E219" s="159"/>
      <c r="F219" s="159"/>
      <c r="G219" s="218"/>
    </row>
    <row r="220" spans="1:7" s="204" customFormat="1" ht="27">
      <c r="A220" s="92" t="s">
        <v>561</v>
      </c>
      <c r="B220" s="93" t="str">
        <f>INDEX('Vehicle Level Data'!B:B,MATCH(Overview!$A220,'Vehicle Level Data'!$A:$A,0))</f>
        <v>Internal Leasing Commissions</v>
      </c>
      <c r="C220" s="234" t="str">
        <f>IF(ISBLANK(INDEX('Vehicle Level Data'!D:D,MATCH(Overview!$A220,'Vehicle Level Data'!$A:$A,0))),"",INDEX('Vehicle Level Data'!D:D,MATCH(Overview!$A220,'Vehicle Level Data'!$A:$A,0)))</f>
        <v/>
      </c>
      <c r="D220" s="159"/>
      <c r="E220" s="159"/>
      <c r="F220" s="159"/>
      <c r="G220" s="218"/>
    </row>
    <row r="221" spans="1:7" s="204" customFormat="1" ht="27">
      <c r="A221" s="95" t="s">
        <v>564</v>
      </c>
      <c r="B221" s="91" t="str">
        <f>INDEX('Vehicle Level Data'!B:B,MATCH(Overview!$A221,'Vehicle Level Data'!$A:$A,0))</f>
        <v>Other Related Fees, please specify</v>
      </c>
      <c r="C221" s="233" t="str">
        <f>IF(ISBLANK(INDEX('Vehicle Level Data'!D:D,MATCH(Overview!$A221,'Vehicle Level Data'!$A:$A,0))),"",INDEX('Vehicle Level Data'!D:D,MATCH(Overview!$A221,'Vehicle Level Data'!$A:$A,0)))</f>
        <v/>
      </c>
      <c r="D221" s="159"/>
      <c r="E221" s="159"/>
      <c r="F221" s="159"/>
      <c r="G221" s="218"/>
    </row>
    <row r="222" spans="1:7" s="204" customFormat="1" ht="27">
      <c r="A222" s="92" t="s">
        <v>23</v>
      </c>
      <c r="B222" s="93" t="str">
        <f>INDEX('Vehicle Level Data'!B:B,MATCH(Overview!$A222,'Vehicle Level Data'!$A:$A,0))</f>
        <v>Total Fees earned by the Investment Manager</v>
      </c>
      <c r="C222" s="234">
        <f>IF(ISBLANK(INDEX('Vehicle Level Data'!D:D,MATCH(Overview!$A222,'Vehicle Level Data'!$A:$A,0))),"",INDEX('Vehicle Level Data'!D:D,MATCH(Overview!$A222,'Vehicle Level Data'!$A:$A,0)))</f>
        <v>0</v>
      </c>
      <c r="D222" s="159"/>
      <c r="E222" s="159"/>
      <c r="F222" s="159"/>
      <c r="G222" s="218"/>
    </row>
    <row r="223" spans="1:7" s="204" customFormat="1" ht="27">
      <c r="A223" s="95" t="s">
        <v>569</v>
      </c>
      <c r="B223" s="91" t="str">
        <f>INDEX('Vehicle Level Data'!B:B,MATCH(Overview!$A223,'Vehicle Level Data'!$A:$A,0))</f>
        <v xml:space="preserve">Vehicle fees included in the TGER </v>
      </c>
      <c r="C223" s="233" t="str">
        <f>IF(ISBLANK(INDEX('Vehicle Level Data'!D:D,MATCH(Overview!$A223,'Vehicle Level Data'!$A:$A,0))),"",INDEX('Vehicle Level Data'!D:D,MATCH(Overview!$A223,'Vehicle Level Data'!$A:$A,0)))</f>
        <v/>
      </c>
      <c r="D223" s="159"/>
      <c r="E223" s="159"/>
      <c r="F223" s="159"/>
      <c r="G223" s="218"/>
    </row>
    <row r="224" spans="1:7" s="204" customFormat="1" ht="27">
      <c r="A224" s="92" t="s">
        <v>572</v>
      </c>
      <c r="B224" s="93" t="str">
        <f>INDEX('Vehicle Level Data'!B:B,MATCH(Overview!$A224,'Vehicle Level Data'!$A:$A,0))</f>
        <v>Vehicle costs included in the TGER</v>
      </c>
      <c r="C224" s="234" t="str">
        <f>IF(ISBLANK(INDEX('Vehicle Level Data'!D:D,MATCH(Overview!$A224,'Vehicle Level Data'!$A:$A,0))),"",INDEX('Vehicle Level Data'!D:D,MATCH(Overview!$A224,'Vehicle Level Data'!$A:$A,0)))</f>
        <v/>
      </c>
      <c r="D224" s="159"/>
      <c r="E224" s="159"/>
      <c r="F224" s="159"/>
      <c r="G224" s="218"/>
    </row>
    <row r="225" spans="1:7" s="204" customFormat="1" ht="27">
      <c r="A225" s="95" t="s">
        <v>575</v>
      </c>
      <c r="B225" s="91" t="str">
        <f>INDEX('Vehicle Level Data'!B:B,MATCH(Overview!$A225,'Vehicle Level Data'!$A:$A,0))</f>
        <v>Time weighted average INREV NAV</v>
      </c>
      <c r="C225" s="233" t="str">
        <f>IF(ISBLANK(INDEX('Vehicle Level Data'!D:D,MATCH(Overview!$A225,'Vehicle Level Data'!$A:$A,0))),"",INDEX('Vehicle Level Data'!D:D,MATCH(Overview!$A225,'Vehicle Level Data'!$A:$A,0)))</f>
        <v/>
      </c>
      <c r="D225" s="159"/>
      <c r="E225" s="159"/>
      <c r="F225" s="159"/>
      <c r="G225" s="218"/>
    </row>
    <row r="226" spans="1:7" s="204" customFormat="1" ht="27">
      <c r="A226" s="92" t="s">
        <v>578</v>
      </c>
      <c r="B226" s="93" t="str">
        <f>INDEX('Vehicle Level Data'!B:B,MATCH(Overview!$A226,'Vehicle Level Data'!$A:$A,0))</f>
        <v>Time weighted average INREV GAV</v>
      </c>
      <c r="C226" s="234" t="str">
        <f>IF(ISBLANK(INDEX('Vehicle Level Data'!D:D,MATCH(Overview!$A226,'Vehicle Level Data'!$A:$A,0))),"",INDEX('Vehicle Level Data'!D:D,MATCH(Overview!$A226,'Vehicle Level Data'!$A:$A,0)))</f>
        <v/>
      </c>
      <c r="D226" s="159"/>
      <c r="E226" s="159"/>
      <c r="F226" s="159"/>
      <c r="G226" s="218"/>
    </row>
    <row r="227" spans="1:7" s="204" customFormat="1" ht="27">
      <c r="A227" s="95" t="s">
        <v>581</v>
      </c>
      <c r="B227" s="91" t="str">
        <f>INDEX('Vehicle Level Data'!B:B,MATCH(Overview!$A227,'Vehicle Level Data'!$A:$A,0))</f>
        <v>TGER</v>
      </c>
      <c r="C227" s="247" t="str">
        <f>IF(ISBLANK(INDEX('Vehicle Level Data'!D:D,MATCH(Overview!$A227,'Vehicle Level Data'!$A:$A,0))),"",INDEX('Vehicle Level Data'!D:D,MATCH(Overview!$A227,'Vehicle Level Data'!$A:$A,0)))</f>
        <v/>
      </c>
      <c r="D227" s="126"/>
      <c r="E227" s="126"/>
      <c r="F227" s="126"/>
      <c r="G227" s="218"/>
    </row>
    <row r="228" spans="1:7" s="201" customFormat="1" ht="27">
      <c r="A228" s="92" t="s">
        <v>584</v>
      </c>
      <c r="B228" s="93" t="str">
        <f>INDEX('Vehicle Level Data'!B:B,MATCH(Overview!$A228,'Vehicle Level Data'!$A:$A,0))</f>
        <v>NAV TGER</v>
      </c>
      <c r="C228" s="235" t="str">
        <f>IF(ISBLANK(INDEX('Vehicle Level Data'!D:D,MATCH(Overview!$A228,'Vehicle Level Data'!$A:$A,0))),"",INDEX('Vehicle Level Data'!D:D,MATCH(Overview!$A228,'Vehicle Level Data'!$A:$A,0)))</f>
        <v/>
      </c>
      <c r="D228" s="126"/>
      <c r="E228" s="126"/>
      <c r="F228" s="126"/>
      <c r="G228" s="218"/>
    </row>
    <row r="229" spans="1:7" s="201" customFormat="1" ht="27">
      <c r="A229" s="95" t="s">
        <v>25</v>
      </c>
      <c r="B229" s="91" t="str">
        <f>INDEX('Vehicle Level Data'!B:B,MATCH(Overview!$A229,'Vehicle Level Data'!$A:$A,0))</f>
        <v>TGER after tax (optional)</v>
      </c>
      <c r="C229" s="247" t="str">
        <f>IF(ISBLANK(INDEX('Vehicle Level Data'!D:D,MATCH(Overview!$A229,'Vehicle Level Data'!$A:$A,0))),"",INDEX('Vehicle Level Data'!D:D,MATCH(Overview!$A229,'Vehicle Level Data'!$A:$A,0)))</f>
        <v/>
      </c>
      <c r="D229" s="126"/>
      <c r="E229" s="126"/>
      <c r="F229" s="126"/>
      <c r="G229" s="218"/>
    </row>
    <row r="230" spans="1:7" s="204" customFormat="1" ht="27">
      <c r="A230" s="92" t="s">
        <v>26</v>
      </c>
      <c r="B230" s="93" t="str">
        <f>INDEX('Vehicle Level Data'!B:B,MATCH(Overview!$A230,'Vehicle Level Data'!$A:$A,0))</f>
        <v>NAV TGER after tax (optional)</v>
      </c>
      <c r="C230" s="235" t="str">
        <f>IF(ISBLANK(INDEX('Vehicle Level Data'!D:D,MATCH(Overview!$A230,'Vehicle Level Data'!$A:$A,0))),"",INDEX('Vehicle Level Data'!D:D,MATCH(Overview!$A230,'Vehicle Level Data'!$A:$A,0)))</f>
        <v/>
      </c>
      <c r="D230" s="126"/>
      <c r="E230" s="126"/>
      <c r="F230" s="126"/>
      <c r="G230" s="218"/>
    </row>
    <row r="231" spans="1:7" s="204" customFormat="1" ht="27">
      <c r="A231" s="95" t="s">
        <v>591</v>
      </c>
      <c r="B231" s="91" t="str">
        <f>INDEX('Vehicle Level Data'!B:B,MATCH(Overview!$A231,'Vehicle Level Data'!$A:$A,0))</f>
        <v>Property fees included in the REER</v>
      </c>
      <c r="C231" s="233" t="str">
        <f>IF(ISBLANK(INDEX('Vehicle Level Data'!D:D,MATCH(Overview!$A231,'Vehicle Level Data'!$A:$A,0))),"",INDEX('Vehicle Level Data'!D:D,MATCH(Overview!$A231,'Vehicle Level Data'!$A:$A,0)))</f>
        <v/>
      </c>
      <c r="D231" s="159"/>
      <c r="E231" s="159"/>
      <c r="F231" s="159"/>
      <c r="G231" s="218"/>
    </row>
    <row r="232" spans="1:7" s="204" customFormat="1" ht="27">
      <c r="A232" s="92" t="s">
        <v>594</v>
      </c>
      <c r="B232" s="93" t="str">
        <f>INDEX('Vehicle Level Data'!B:B,MATCH(Overview!$A232,'Vehicle Level Data'!$A:$A,0))</f>
        <v>Property costs included in the REER</v>
      </c>
      <c r="C232" s="234" t="str">
        <f>IF(ISBLANK(INDEX('Vehicle Level Data'!D:D,MATCH(Overview!$A232,'Vehicle Level Data'!$A:$A,0))),"",INDEX('Vehicle Level Data'!D:D,MATCH(Overview!$A232,'Vehicle Level Data'!$A:$A,0)))</f>
        <v/>
      </c>
      <c r="D232" s="159"/>
      <c r="E232" s="159"/>
      <c r="F232" s="159"/>
      <c r="G232" s="218"/>
    </row>
    <row r="233" spans="1:7" s="204" customFormat="1" ht="27">
      <c r="A233" s="95" t="s">
        <v>27</v>
      </c>
      <c r="B233" s="91" t="str">
        <f>INDEX('Vehicle Level Data'!B:B,MATCH(Overview!$A233,'Vehicle Level Data'!$A:$A,0))</f>
        <v>REER</v>
      </c>
      <c r="C233" s="247" t="str">
        <f>IF(ISBLANK(INDEX('Vehicle Level Data'!D:D,MATCH(Overview!$A233,'Vehicle Level Data'!$A:$A,0))),"",INDEX('Vehicle Level Data'!D:D,MATCH(Overview!$A233,'Vehicle Level Data'!$A:$A,0)))</f>
        <v/>
      </c>
      <c r="D233" s="126"/>
      <c r="E233" s="126"/>
      <c r="F233" s="126"/>
      <c r="G233" s="218"/>
    </row>
    <row r="234" spans="1:7" s="201" customFormat="1" ht="27">
      <c r="A234" s="102"/>
      <c r="B234" s="252"/>
      <c r="C234" s="363"/>
      <c r="D234" s="415"/>
      <c r="E234" s="415"/>
      <c r="F234" s="415"/>
      <c r="G234" s="218"/>
    </row>
    <row r="235" spans="1:7" s="201" customFormat="1" ht="27">
      <c r="A235" s="74">
        <v>12</v>
      </c>
      <c r="B235" s="89" t="s">
        <v>599</v>
      </c>
      <c r="C235" s="360" t="str">
        <f>$C$3</f>
        <v xml:space="preserve">Data  </v>
      </c>
      <c r="D235" s="398"/>
      <c r="E235" s="398"/>
      <c r="F235" s="398"/>
      <c r="G235" s="218"/>
    </row>
    <row r="236" spans="1:7" s="204" customFormat="1" ht="11.1" customHeight="1">
      <c r="A236" s="102"/>
      <c r="B236" s="102"/>
      <c r="C236" s="361"/>
      <c r="D236" s="256"/>
      <c r="E236" s="256"/>
      <c r="F236" s="256"/>
      <c r="G236" s="218"/>
    </row>
    <row r="237" spans="1:7" s="204" customFormat="1" ht="27">
      <c r="A237" s="92" t="s">
        <v>29</v>
      </c>
      <c r="B237" s="93" t="str">
        <f>INDEX('Vehicle Level Data'!B:B,MATCH(Overview!$A237,'Vehicle Level Data'!$A:$A,0))</f>
        <v>Capital Commitments - During the Reporting Period</v>
      </c>
      <c r="C237" s="234" t="str">
        <f>IF(ISBLANK(INDEX('Vehicle Level Data'!D:D,MATCH(Overview!$A237,'Vehicle Level Data'!$A:$A,0))),"",INDEX('Vehicle Level Data'!D:D,MATCH(Overview!$A237,'Vehicle Level Data'!$A:$A,0)))</f>
        <v/>
      </c>
      <c r="D237" s="159"/>
      <c r="E237" s="159"/>
      <c r="F237" s="159"/>
      <c r="G237" s="218"/>
    </row>
    <row r="238" spans="1:7" s="204" customFormat="1" ht="27">
      <c r="A238" s="95" t="s">
        <v>602</v>
      </c>
      <c r="B238" s="91" t="str">
        <f>INDEX('Vehicle Level Data'!B:B,MATCH(Overview!$A238,'Vehicle Level Data'!$A:$A,0))</f>
        <v>Total Capital Commitments</v>
      </c>
      <c r="C238" s="233" t="str">
        <f>IF(ISBLANK(INDEX('Vehicle Level Data'!D:D,MATCH(Overview!$A238,'Vehicle Level Data'!$A:$A,0))),"",INDEX('Vehicle Level Data'!D:D,MATCH(Overview!$A238,'Vehicle Level Data'!$A:$A,0)))</f>
        <v/>
      </c>
      <c r="D238" s="159"/>
      <c r="E238" s="159"/>
      <c r="F238" s="159"/>
      <c r="G238" s="218"/>
    </row>
    <row r="239" spans="1:7" s="204" customFormat="1" ht="27">
      <c r="A239" s="92" t="s">
        <v>30</v>
      </c>
      <c r="B239" s="93" t="str">
        <f>INDEX('Vehicle Level Data'!B:B,MATCH(Overview!$A239,'Vehicle Level Data'!$A:$A,0))</f>
        <v>Remaining Capital Commitments</v>
      </c>
      <c r="C239" s="234" t="str">
        <f>IF(ISBLANK(INDEX('Vehicle Level Data'!D:D,MATCH(Overview!$A239,'Vehicle Level Data'!$A:$A,0))),"",INDEX('Vehicle Level Data'!D:D,MATCH(Overview!$A239,'Vehicle Level Data'!$A:$A,0)))</f>
        <v/>
      </c>
      <c r="D239" s="159"/>
      <c r="E239" s="159"/>
      <c r="F239" s="159"/>
      <c r="G239" s="218"/>
    </row>
    <row r="240" spans="1:7" s="204" customFormat="1" ht="27">
      <c r="A240" s="95" t="s">
        <v>607</v>
      </c>
      <c r="B240" s="91" t="str">
        <f>INDEX('Vehicle Level Data'!B:B,MATCH(Overview!$A240,'Vehicle Level Data'!$A:$A,0))</f>
        <v>Current Capital Closing Period</v>
      </c>
      <c r="C240" s="233" t="str">
        <f>IF(ISBLANK(INDEX('Vehicle Level Data'!D:D,MATCH(Overview!$A240,'Vehicle Level Data'!$A:$A,0))),"",INDEX('Vehicle Level Data'!D:D,MATCH(Overview!$A240,'Vehicle Level Data'!$A:$A,0)))</f>
        <v/>
      </c>
      <c r="D240" s="159"/>
      <c r="E240" s="159"/>
      <c r="F240" s="159"/>
      <c r="G240" s="218"/>
    </row>
    <row r="241" spans="1:7" s="204" customFormat="1" ht="27">
      <c r="A241" s="92" t="s">
        <v>610</v>
      </c>
      <c r="B241" s="93" t="str">
        <f>INDEX('Vehicle Level Data'!B:B,MATCH(Overview!$A241,'Vehicle Level Data'!$A:$A,0))</f>
        <v>% of Equity Traded on Secondary Markets - During the Reporting Period</v>
      </c>
      <c r="C241" s="304" t="str">
        <f>IF(ISBLANK(INDEX('Vehicle Level Data'!D:D,MATCH(Overview!$A241,'Vehicle Level Data'!$A:$A,0))),"",INDEX('Vehicle Level Data'!D:D,MATCH(Overview!$A241,'Vehicle Level Data'!$A:$A,0)))</f>
        <v/>
      </c>
      <c r="D241" s="159"/>
      <c r="E241" s="159"/>
      <c r="F241" s="159"/>
      <c r="G241" s="218"/>
    </row>
    <row r="242" spans="1:7" s="204" customFormat="1" ht="27">
      <c r="A242" s="95" t="s">
        <v>613</v>
      </c>
      <c r="B242" s="91" t="str">
        <f>INDEX('Vehicle Level Data'!B:B,MATCH(Overview!$A242,'Vehicle Level Data'!$A:$A,0))</f>
        <v>Facilitator of Secondary Market Transactions - During the Reporting Period</v>
      </c>
      <c r="C242" s="233" t="str">
        <f>IF(ISBLANK(INDEX('Vehicle Level Data'!D:D,MATCH(Overview!$A242,'Vehicle Level Data'!$A:$A,0))),"",INDEX('Vehicle Level Data'!D:D,MATCH(Overview!$A242,'Vehicle Level Data'!$A:$A,0)))</f>
        <v/>
      </c>
      <c r="D242" s="159"/>
      <c r="E242" s="159"/>
      <c r="F242" s="159"/>
      <c r="G242" s="218"/>
    </row>
    <row r="243" spans="1:7" s="204" customFormat="1" ht="27">
      <c r="A243" s="102"/>
      <c r="B243" s="102"/>
      <c r="C243" s="361"/>
      <c r="D243" s="256"/>
      <c r="E243" s="256"/>
      <c r="F243" s="256"/>
      <c r="G243" s="218"/>
    </row>
    <row r="244" spans="1:7" s="204" customFormat="1" ht="27">
      <c r="A244" s="74">
        <v>13</v>
      </c>
      <c r="B244" s="89" t="s">
        <v>951</v>
      </c>
      <c r="C244" s="360" t="str">
        <f>$C$3</f>
        <v xml:space="preserve">Data  </v>
      </c>
      <c r="D244" s="398"/>
      <c r="E244" s="398"/>
      <c r="F244" s="398"/>
      <c r="G244" s="218"/>
    </row>
    <row r="245" spans="1:7" s="204" customFormat="1" ht="11.1" customHeight="1">
      <c r="A245" s="102"/>
      <c r="B245" s="103"/>
      <c r="C245" s="364"/>
      <c r="D245" s="258"/>
      <c r="E245" s="258"/>
      <c r="F245" s="258"/>
      <c r="G245" s="218"/>
    </row>
    <row r="246" spans="1:7" s="204" customFormat="1" ht="27">
      <c r="A246" s="92" t="s">
        <v>617</v>
      </c>
      <c r="B246" s="93" t="str">
        <f>INDEX('Vehicle Level Data'!B:B,MATCH(Overview!$A246,'Vehicle Level Data'!$A:$A,0))</f>
        <v>(Equity) Capital Contributed -  During the Reporting period</v>
      </c>
      <c r="C246" s="234" t="str">
        <f>IF(ISBLANK(INDEX('Vehicle Level Data'!D:D,MATCH(Overview!$A246,'Vehicle Level Data'!$A:$A,0))),"",INDEX('Vehicle Level Data'!D:D,MATCH(Overview!$A246,'Vehicle Level Data'!$A:$A,0)))</f>
        <v/>
      </c>
      <c r="D246" s="159"/>
      <c r="E246" s="159"/>
      <c r="F246" s="159"/>
      <c r="G246" s="218"/>
    </row>
    <row r="247" spans="1:7" s="204" customFormat="1" ht="27">
      <c r="A247" s="95" t="s">
        <v>620</v>
      </c>
      <c r="B247" s="91" t="str">
        <f>INDEX('Vehicle Level Data'!B:B,MATCH(Overview!$A247,'Vehicle Level Data'!$A:$A,0))</f>
        <v xml:space="preserve">(Equity) Capital Redeemed - During the Reporting period </v>
      </c>
      <c r="C247" s="233" t="str">
        <f>IF(ISBLANK(INDEX('Vehicle Level Data'!D:D,MATCH(Overview!$A247,'Vehicle Level Data'!$A:$A,0))),"",INDEX('Vehicle Level Data'!D:D,MATCH(Overview!$A247,'Vehicle Level Data'!$A:$A,0)))</f>
        <v/>
      </c>
      <c r="D247" s="159"/>
      <c r="E247" s="159"/>
      <c r="F247" s="159"/>
      <c r="G247" s="218"/>
    </row>
    <row r="248" spans="1:7" s="201" customFormat="1" ht="27">
      <c r="A248" s="92" t="s">
        <v>623</v>
      </c>
      <c r="B248" s="93" t="str">
        <f>INDEX('Vehicle Level Data'!B:B,MATCH(Overview!$A248,'Vehicle Level Data'!$A:$A,0))</f>
        <v>(Equity) Capital  Recalled - During the Reporting Period</v>
      </c>
      <c r="C248" s="234" t="str">
        <f>IF(ISBLANK(INDEX('Vehicle Level Data'!D:D,MATCH(Overview!$A248,'Vehicle Level Data'!$A:$A,0))),"",INDEX('Vehicle Level Data'!D:D,MATCH(Overview!$A248,'Vehicle Level Data'!$A:$A,0)))</f>
        <v/>
      </c>
      <c r="D248" s="159"/>
      <c r="E248" s="159"/>
      <c r="F248" s="159"/>
      <c r="G248" s="218"/>
    </row>
    <row r="249" spans="1:7" s="201" customFormat="1" ht="27">
      <c r="A249" s="95" t="s">
        <v>626</v>
      </c>
      <c r="B249" s="91" t="str">
        <f>INDEX('Vehicle Level Data'!B:B,MATCH(Overview!$A249,'Vehicle Level Data'!$A:$A,0))</f>
        <v>Shareholders' Loans Contributed - During Reporting Period</v>
      </c>
      <c r="C249" s="233" t="str">
        <f>IF(ISBLANK(INDEX('Vehicle Level Data'!D:D,MATCH(Overview!$A249,'Vehicle Level Data'!$A:$A,0))),"",INDEX('Vehicle Level Data'!D:D,MATCH(Overview!$A249,'Vehicle Level Data'!$A:$A,0)))</f>
        <v/>
      </c>
      <c r="D249" s="159"/>
      <c r="E249" s="159"/>
      <c r="F249" s="159"/>
      <c r="G249" s="218"/>
    </row>
    <row r="250" spans="1:7" s="204" customFormat="1" ht="27">
      <c r="A250" s="92" t="s">
        <v>629</v>
      </c>
      <c r="B250" s="93" t="str">
        <f>INDEX('Vehicle Level Data'!B:B,MATCH(Overview!$A250,'Vehicle Level Data'!$A:$A,0))</f>
        <v>Shareholders' Loans Repayments - During Reporting Period</v>
      </c>
      <c r="C250" s="234" t="str">
        <f>IF(ISBLANK(INDEX('Vehicle Level Data'!D:D,MATCH(Overview!$A250,'Vehicle Level Data'!$A:$A,0))),"",INDEX('Vehicle Level Data'!D:D,MATCH(Overview!$A250,'Vehicle Level Data'!$A:$A,0)))</f>
        <v/>
      </c>
      <c r="D250" s="159"/>
      <c r="E250" s="159"/>
      <c r="F250" s="159"/>
      <c r="G250" s="218"/>
    </row>
    <row r="251" spans="1:7" s="204" customFormat="1" ht="27">
      <c r="A251" s="95" t="s">
        <v>31</v>
      </c>
      <c r="B251" s="91" t="str">
        <f>INDEX('Vehicle Level Data'!B:B,MATCH(Overview!$A251,'Vehicle Level Data'!$A:$A,0))</f>
        <v>Net Capital Contributed - During the Reporting Period</v>
      </c>
      <c r="C251" s="233">
        <f>IF(ISBLANK(INDEX('Vehicle Level Data'!D:D,MATCH(Overview!$A251,'Vehicle Level Data'!$A:$A,0))),"",INDEX('Vehicle Level Data'!D:D,MATCH(Overview!$A251,'Vehicle Level Data'!$A:$A,0)))</f>
        <v>0</v>
      </c>
      <c r="D251" s="159"/>
      <c r="E251" s="159"/>
      <c r="F251" s="159"/>
      <c r="G251" s="218"/>
    </row>
    <row r="252" spans="1:7" s="204" customFormat="1" ht="27">
      <c r="A252" s="92" t="s">
        <v>634</v>
      </c>
      <c r="B252" s="93" t="str">
        <f>INDEX('Vehicle Level Data'!B:B,MATCH(Overview!$A252,'Vehicle Level Data'!$A:$A,0))</f>
        <v>Interest paid on Shareholders' Loans - During Reporting Period</v>
      </c>
      <c r="C252" s="234" t="str">
        <f>IF(ISBLANK(INDEX('Vehicle Level Data'!D:D,MATCH(Overview!$A252,'Vehicle Level Data'!$A:$A,0))),"",INDEX('Vehicle Level Data'!D:D,MATCH(Overview!$A252,'Vehicle Level Data'!$A:$A,0)))</f>
        <v/>
      </c>
      <c r="D252" s="159"/>
      <c r="E252" s="159"/>
      <c r="F252" s="159"/>
      <c r="G252" s="218"/>
    </row>
    <row r="253" spans="1:7" s="204" customFormat="1" ht="27">
      <c r="A253" s="95" t="s">
        <v>637</v>
      </c>
      <c r="B253" s="91" t="str">
        <f>INDEX('Vehicle Level Data'!B:B,MATCH(Overview!$A253,'Vehicle Level Data'!$A:$A,0))</f>
        <v>Dividend/Profit Distributions - During Reporting Period</v>
      </c>
      <c r="C253" s="233" t="str">
        <f>IF(ISBLANK(INDEX('Vehicle Level Data'!D:D,MATCH(Overview!$A253,'Vehicle Level Data'!$A:$A,0))),"",INDEX('Vehicle Level Data'!D:D,MATCH(Overview!$A253,'Vehicle Level Data'!$A:$A,0)))</f>
        <v/>
      </c>
      <c r="D253" s="159"/>
      <c r="E253" s="159"/>
      <c r="F253" s="159"/>
      <c r="G253" s="218"/>
    </row>
    <row r="254" spans="1:7" s="204" customFormat="1" ht="27">
      <c r="A254" s="92" t="s">
        <v>640</v>
      </c>
      <c r="B254" s="93" t="str">
        <f>INDEX('Vehicle Level Data'!B:B,MATCH(Overview!$A254,'Vehicle Level Data'!$A:$A,0))</f>
        <v xml:space="preserve">Total (Equity) Capital Contributed - Since Inception </v>
      </c>
      <c r="C254" s="234" t="str">
        <f>IF(ISBLANK(INDEX('Vehicle Level Data'!D:D,MATCH(Overview!$A254,'Vehicle Level Data'!$A:$A,0))),"",INDEX('Vehicle Level Data'!D:D,MATCH(Overview!$A254,'Vehicle Level Data'!$A:$A,0)))</f>
        <v/>
      </c>
      <c r="D254" s="159"/>
      <c r="E254" s="159"/>
      <c r="F254" s="159"/>
      <c r="G254" s="218"/>
    </row>
    <row r="255" spans="1:7" s="204" customFormat="1" ht="27">
      <c r="A255" s="95" t="s">
        <v>643</v>
      </c>
      <c r="B255" s="91" t="str">
        <f>INDEX('Vehicle Level Data'!B:B,MATCH(Overview!$A255,'Vehicle Level Data'!$A:$A,0))</f>
        <v>Total (Equity) Capital Redeemed - Since Inception</v>
      </c>
      <c r="C255" s="233" t="str">
        <f>IF(ISBLANK(INDEX('Vehicle Level Data'!D:D,MATCH(Overview!$A255,'Vehicle Level Data'!$A:$A,0))),"",INDEX('Vehicle Level Data'!D:D,MATCH(Overview!$A255,'Vehicle Level Data'!$A:$A,0)))</f>
        <v/>
      </c>
      <c r="D255" s="159"/>
      <c r="E255" s="159"/>
      <c r="F255" s="159"/>
      <c r="G255" s="218"/>
    </row>
    <row r="256" spans="1:7" s="204" customFormat="1" ht="27">
      <c r="A256" s="92" t="s">
        <v>646</v>
      </c>
      <c r="B256" s="93" t="str">
        <f>INDEX('Vehicle Level Data'!B:B,MATCH(Overview!$A256,'Vehicle Level Data'!$A:$A,0))</f>
        <v>Total (Equity) Capital  Recalled - Since Inception</v>
      </c>
      <c r="C256" s="234" t="str">
        <f>IF(ISBLANK(INDEX('Vehicle Level Data'!D:D,MATCH(Overview!$A256,'Vehicle Level Data'!$A:$A,0))),"",INDEX('Vehicle Level Data'!D:D,MATCH(Overview!$A256,'Vehicle Level Data'!$A:$A,0)))</f>
        <v/>
      </c>
      <c r="D256" s="159"/>
      <c r="E256" s="159"/>
      <c r="F256" s="159"/>
      <c r="G256" s="218"/>
    </row>
    <row r="257" spans="1:7" s="204" customFormat="1" ht="27">
      <c r="A257" s="95" t="s">
        <v>649</v>
      </c>
      <c r="B257" s="91" t="str">
        <f>INDEX('Vehicle Level Data'!B:B,MATCH(Overview!$A257,'Vehicle Level Data'!$A:$A,0))</f>
        <v>Total Shareholders' Loans Contributed - Since Inception</v>
      </c>
      <c r="C257" s="233" t="str">
        <f>IF(ISBLANK(INDEX('Vehicle Level Data'!D:D,MATCH(Overview!$A257,'Vehicle Level Data'!$A:$A,0))),"",INDEX('Vehicle Level Data'!D:D,MATCH(Overview!$A257,'Vehicle Level Data'!$A:$A,0)))</f>
        <v/>
      </c>
      <c r="D257" s="159"/>
      <c r="E257" s="159"/>
      <c r="F257" s="159"/>
      <c r="G257" s="218"/>
    </row>
    <row r="258" spans="1:7" s="204" customFormat="1" ht="27">
      <c r="A258" s="92" t="s">
        <v>652</v>
      </c>
      <c r="B258" s="93" t="str">
        <f>INDEX('Vehicle Level Data'!B:B,MATCH(Overview!$A258,'Vehicle Level Data'!$A:$A,0))</f>
        <v>Total  Shareholders' Loans Repayments - Since inception</v>
      </c>
      <c r="C258" s="234" t="str">
        <f>IF(ISBLANK(INDEX('Vehicle Level Data'!D:D,MATCH(Overview!$A258,'Vehicle Level Data'!$A:$A,0))),"",INDEX('Vehicle Level Data'!D:D,MATCH(Overview!$A258,'Vehicle Level Data'!$A:$A,0)))</f>
        <v/>
      </c>
      <c r="D258" s="159"/>
      <c r="E258" s="159"/>
      <c r="F258" s="159"/>
      <c r="G258" s="218"/>
    </row>
    <row r="259" spans="1:7" s="204" customFormat="1" ht="27">
      <c r="A259" s="95" t="s">
        <v>32</v>
      </c>
      <c r="B259" s="91" t="str">
        <f>INDEX('Vehicle Level Data'!B:B,MATCH(Overview!$A259,'Vehicle Level Data'!$A:$A,0))</f>
        <v>Total Net Capital Contributed - Since Inception</v>
      </c>
      <c r="C259" s="233">
        <f>IF(ISBLANK(INDEX('Vehicle Level Data'!D:D,MATCH(Overview!$A259,'Vehicle Level Data'!$A:$A,0))),"",INDEX('Vehicle Level Data'!D:D,MATCH(Overview!$A259,'Vehicle Level Data'!$A:$A,0)))</f>
        <v>0</v>
      </c>
      <c r="D259" s="159"/>
      <c r="E259" s="159"/>
      <c r="F259" s="159"/>
      <c r="G259" s="218"/>
    </row>
    <row r="260" spans="1:7" s="204" customFormat="1" ht="27">
      <c r="A260" s="92" t="s">
        <v>657</v>
      </c>
      <c r="B260" s="93" t="str">
        <f>INDEX('Vehicle Level Data'!B:B,MATCH(Overview!$A260,'Vehicle Level Data'!$A:$A,0))</f>
        <v>Total Interest paid on Shareholders' Loans - Since inception</v>
      </c>
      <c r="C260" s="234" t="str">
        <f>IF(ISBLANK(INDEX('Vehicle Level Data'!D:D,MATCH(Overview!$A260,'Vehicle Level Data'!$A:$A,0))),"",INDEX('Vehicle Level Data'!D:D,MATCH(Overview!$A260,'Vehicle Level Data'!$A:$A,0)))</f>
        <v/>
      </c>
      <c r="D260" s="159"/>
      <c r="E260" s="159"/>
      <c r="F260" s="159"/>
      <c r="G260" s="218"/>
    </row>
    <row r="261" spans="1:7" s="201" customFormat="1" ht="27">
      <c r="A261" s="95" t="s">
        <v>660</v>
      </c>
      <c r="B261" s="91" t="str">
        <f>INDEX('Vehicle Level Data'!B:B,MATCH(Overview!$A261,'Vehicle Level Data'!$A:$A,0))</f>
        <v>Dividend/Profit Distributions - Since Inception</v>
      </c>
      <c r="C261" s="233" t="str">
        <f>IF(ISBLANK(INDEX('Vehicle Level Data'!D:D,MATCH(Overview!$A261,'Vehicle Level Data'!$A:$A,0))),"",INDEX('Vehicle Level Data'!D:D,MATCH(Overview!$A261,'Vehicle Level Data'!$A:$A,0)))</f>
        <v/>
      </c>
      <c r="D261" s="159"/>
      <c r="E261" s="159"/>
      <c r="F261" s="159"/>
      <c r="G261" s="218"/>
    </row>
    <row r="262" spans="1:7" s="201" customFormat="1" ht="27">
      <c r="A262" s="92"/>
      <c r="B262" s="103"/>
      <c r="C262" s="364"/>
      <c r="D262" s="258"/>
      <c r="E262" s="258"/>
      <c r="F262" s="258"/>
      <c r="G262" s="218"/>
    </row>
    <row r="263" spans="1:7" s="204" customFormat="1" ht="27">
      <c r="A263" s="74">
        <v>14</v>
      </c>
      <c r="B263" s="89" t="s">
        <v>663</v>
      </c>
      <c r="C263" s="360" t="str">
        <f>$C$3</f>
        <v xml:space="preserve">Data  </v>
      </c>
      <c r="D263" s="398"/>
      <c r="E263" s="398"/>
      <c r="F263" s="398"/>
      <c r="G263" s="218"/>
    </row>
    <row r="264" spans="1:7" s="204" customFormat="1" ht="11.1" customHeight="1">
      <c r="A264" s="102"/>
      <c r="B264" s="103"/>
      <c r="C264" s="364"/>
      <c r="D264" s="258"/>
      <c r="E264" s="258"/>
      <c r="F264" s="258"/>
      <c r="G264" s="218"/>
    </row>
    <row r="265" spans="1:7" s="204" customFormat="1" ht="27">
      <c r="A265" s="92" t="s">
        <v>664</v>
      </c>
      <c r="B265" s="93" t="str">
        <f>INDEX('Vehicle Level Data'!B:B,MATCH(Overview!$A265,'Vehicle Level Data'!$A:$A,0))</f>
        <v>Capital Distributions - During Reporting Period</v>
      </c>
      <c r="C265" s="234" t="str">
        <f>IF(ISBLANK(INDEX('Vehicle Level Data'!D:D,MATCH(Overview!$A265,'Vehicle Level Data'!$A:$A,0))),"",INDEX('Vehicle Level Data'!D:D,MATCH(Overview!$A265,'Vehicle Level Data'!$A:$A,0)))</f>
        <v/>
      </c>
      <c r="D265" s="159"/>
      <c r="E265" s="159"/>
      <c r="F265" s="159"/>
      <c r="G265" s="218"/>
    </row>
    <row r="266" spans="1:7" s="204" customFormat="1" ht="27">
      <c r="A266" s="95" t="s">
        <v>667</v>
      </c>
      <c r="B266" s="91" t="str">
        <f>INDEX('Vehicle Level Data'!B:B,MATCH(Overview!$A266,'Vehicle Level Data'!$A:$A,0))</f>
        <v>Income Distributions - During the Reporting Period</v>
      </c>
      <c r="C266" s="233" t="str">
        <f>IF(ISBLANK(INDEX('Vehicle Level Data'!D:D,MATCH(Overview!$A266,'Vehicle Level Data'!$A:$A,0))),"",INDEX('Vehicle Level Data'!D:D,MATCH(Overview!$A266,'Vehicle Level Data'!$A:$A,0)))</f>
        <v/>
      </c>
      <c r="D266" s="159"/>
      <c r="E266" s="159"/>
      <c r="F266" s="159"/>
      <c r="G266" s="218"/>
    </row>
    <row r="267" spans="1:7" s="204" customFormat="1" ht="27">
      <c r="A267" s="92" t="s">
        <v>670</v>
      </c>
      <c r="B267" s="93" t="str">
        <f>INDEX('Vehicle Level Data'!B:B,MATCH(Overview!$A267,'Vehicle Level Data'!$A:$A,0))</f>
        <v>Total Distributions - During Reporting Period</v>
      </c>
      <c r="C267" s="234">
        <f>IF(ISBLANK(INDEX('Vehicle Level Data'!D:D,MATCH(Overview!$A267,'Vehicle Level Data'!$A:$A,0))),"",INDEX('Vehicle Level Data'!D:D,MATCH(Overview!$A267,'Vehicle Level Data'!$A:$A,0)))</f>
        <v>0</v>
      </c>
      <c r="D267" s="159"/>
      <c r="E267" s="159"/>
      <c r="F267" s="159"/>
      <c r="G267" s="218"/>
    </row>
    <row r="268" spans="1:7" s="204" customFormat="1" ht="27">
      <c r="A268" s="95" t="s">
        <v>673</v>
      </c>
      <c r="B268" s="91" t="str">
        <f>INDEX('Vehicle Level Data'!B:B,MATCH(Overview!$A268,'Vehicle Level Data'!$A:$A,0))</f>
        <v>Total Distributions Recallable - During Reporting Period</v>
      </c>
      <c r="C268" s="233" t="str">
        <f>IF(ISBLANK(INDEX('Vehicle Level Data'!D:D,MATCH(Overview!$A268,'Vehicle Level Data'!$A:$A,0))),"",INDEX('Vehicle Level Data'!D:D,MATCH(Overview!$A268,'Vehicle Level Data'!$A:$A,0)))</f>
        <v/>
      </c>
      <c r="D268" s="159"/>
      <c r="E268" s="159"/>
      <c r="F268" s="159"/>
      <c r="G268" s="218"/>
    </row>
    <row r="269" spans="1:7" s="204" customFormat="1" ht="27">
      <c r="A269" s="92" t="s">
        <v>676</v>
      </c>
      <c r="B269" s="93" t="str">
        <f>INDEX('Vehicle Level Data'!B:B,MATCH(Overview!$A269,'Vehicle Level Data'!$A:$A,0))</f>
        <v>Total Distributions Non-Recallable - During Reporting Period</v>
      </c>
      <c r="C269" s="234" t="str">
        <f>IF(ISBLANK(INDEX('Vehicle Level Data'!D:D,MATCH(Overview!$A269,'Vehicle Level Data'!$A:$A,0))),"",INDEX('Vehicle Level Data'!D:D,MATCH(Overview!$A269,'Vehicle Level Data'!$A:$A,0)))</f>
        <v/>
      </c>
      <c r="D269" s="159"/>
      <c r="E269" s="159"/>
      <c r="F269" s="159"/>
      <c r="G269" s="218"/>
    </row>
    <row r="270" spans="1:7" s="204" customFormat="1" ht="27">
      <c r="A270" s="95" t="s">
        <v>679</v>
      </c>
      <c r="B270" s="91" t="str">
        <f>INDEX('Vehicle Level Data'!B:B,MATCH(Overview!$A270,'Vehicle Level Data'!$A:$A,0))</f>
        <v>Capital Distributions - Since inception</v>
      </c>
      <c r="C270" s="233" t="str">
        <f>IF(ISBLANK(INDEX('Vehicle Level Data'!D:D,MATCH(Overview!$A270,'Vehicle Level Data'!$A:$A,0))),"",INDEX('Vehicle Level Data'!D:D,MATCH(Overview!$A270,'Vehicle Level Data'!$A:$A,0)))</f>
        <v/>
      </c>
      <c r="D270" s="159"/>
      <c r="E270" s="159"/>
      <c r="F270" s="159"/>
      <c r="G270" s="218"/>
    </row>
    <row r="271" spans="1:7" s="204" customFormat="1" ht="27">
      <c r="A271" s="92" t="s">
        <v>682</v>
      </c>
      <c r="B271" s="93" t="str">
        <f>INDEX('Vehicle Level Data'!B:B,MATCH(Overview!$A271,'Vehicle Level Data'!$A:$A,0))</f>
        <v>Income Distributions - Since Inception</v>
      </c>
      <c r="C271" s="234" t="str">
        <f>IF(ISBLANK(INDEX('Vehicle Level Data'!D:D,MATCH(Overview!$A271,'Vehicle Level Data'!$A:$A,0))),"",INDEX('Vehicle Level Data'!D:D,MATCH(Overview!$A271,'Vehicle Level Data'!$A:$A,0)))</f>
        <v/>
      </c>
      <c r="D271" s="159"/>
      <c r="E271" s="159"/>
      <c r="F271" s="159"/>
      <c r="G271" s="218"/>
    </row>
    <row r="272" spans="1:7" s="204" customFormat="1" ht="27">
      <c r="A272" s="95" t="s">
        <v>685</v>
      </c>
      <c r="B272" s="91" t="str">
        <f>INDEX('Vehicle Level Data'!B:B,MATCH(Overview!$A272,'Vehicle Level Data'!$A:$A,0))</f>
        <v>Total Distributions - Since Inception</v>
      </c>
      <c r="C272" s="233">
        <f>IF(ISBLANK(INDEX('Vehicle Level Data'!D:D,MATCH(Overview!$A272,'Vehicle Level Data'!$A:$A,0))),"",INDEX('Vehicle Level Data'!D:D,MATCH(Overview!$A272,'Vehicle Level Data'!$A:$A,0)))</f>
        <v>0</v>
      </c>
      <c r="D272" s="159"/>
      <c r="E272" s="159"/>
      <c r="F272" s="159"/>
      <c r="G272" s="218"/>
    </row>
    <row r="273" spans="1:107" s="204" customFormat="1" ht="27">
      <c r="A273" s="92" t="s">
        <v>688</v>
      </c>
      <c r="B273" s="93" t="str">
        <f>INDEX('Vehicle Level Data'!B:B,MATCH(Overview!$A273,'Vehicle Level Data'!$A:$A,0))</f>
        <v>Total Distributions Recallable - Since Inception</v>
      </c>
      <c r="C273" s="234" t="str">
        <f>IF(ISBLANK(INDEX('Vehicle Level Data'!D:D,MATCH(Overview!$A273,'Vehicle Level Data'!$A:$A,0))),"",INDEX('Vehicle Level Data'!D:D,MATCH(Overview!$A273,'Vehicle Level Data'!$A:$A,0)))</f>
        <v/>
      </c>
      <c r="D273" s="159"/>
      <c r="E273" s="159"/>
      <c r="F273" s="159"/>
      <c r="G273" s="218"/>
    </row>
    <row r="274" spans="1:107" s="204" customFormat="1" ht="27">
      <c r="A274" s="95" t="s">
        <v>691</v>
      </c>
      <c r="B274" s="91" t="str">
        <f>INDEX('Vehicle Level Data'!B:B,MATCH(Overview!$A274,'Vehicle Level Data'!$A:$A,0))</f>
        <v>Total Distributions Non-Recallable - Since Inception</v>
      </c>
      <c r="C274" s="233" t="str">
        <f>IF(ISBLANK(INDEX('Vehicle Level Data'!D:D,MATCH(Overview!$A274,'Vehicle Level Data'!$A:$A,0))),"",INDEX('Vehicle Level Data'!D:D,MATCH(Overview!$A274,'Vehicle Level Data'!$A:$A,0)))</f>
        <v/>
      </c>
      <c r="D274" s="159"/>
      <c r="E274" s="159"/>
      <c r="F274" s="159"/>
      <c r="G274" s="218"/>
    </row>
    <row r="275" spans="1:107" s="204" customFormat="1" ht="27">
      <c r="A275" s="102"/>
      <c r="B275" s="103"/>
      <c r="C275" s="364"/>
      <c r="D275" s="258"/>
      <c r="E275" s="258"/>
      <c r="F275" s="258"/>
      <c r="G275" s="218"/>
    </row>
    <row r="276" spans="1:107" s="204" customFormat="1" ht="36">
      <c r="A276" s="74">
        <v>15</v>
      </c>
      <c r="B276" s="89" t="s">
        <v>694</v>
      </c>
      <c r="C276" s="360" t="str">
        <f>$C$3</f>
        <v xml:space="preserve">Data  </v>
      </c>
      <c r="D276" s="398"/>
      <c r="E276" s="398"/>
      <c r="F276" s="398"/>
      <c r="G276" s="218"/>
    </row>
    <row r="277" spans="1:107" s="204" customFormat="1" ht="11.1" customHeight="1">
      <c r="A277" s="102"/>
      <c r="B277" s="103"/>
      <c r="C277" s="364"/>
      <c r="D277" s="258"/>
      <c r="E277" s="258"/>
      <c r="F277" s="258"/>
      <c r="G277" s="218"/>
    </row>
    <row r="278" spans="1:107" s="201" customFormat="1" ht="27">
      <c r="A278" s="95" t="s">
        <v>695</v>
      </c>
      <c r="B278" s="91" t="str">
        <f>INDEX('Vehicle Level Data'!B:B,MATCH(Overview!$A278,'Vehicle Level Data'!$A:$A,0))</f>
        <v xml:space="preserve"> Contribution 1 Amount</v>
      </c>
      <c r="C278" s="233" t="str">
        <f>IF(ISBLANK(INDEX('Vehicle Level Data'!D:D,MATCH(Overview!$A278,'Vehicle Level Data'!$A:$A,0))),"",INDEX('Vehicle Level Data'!D:D,MATCH(Overview!$A278,'Vehicle Level Data'!$A:$A,0)))</f>
        <v/>
      </c>
      <c r="D278" s="159"/>
      <c r="E278" s="159"/>
      <c r="F278" s="159"/>
      <c r="G278" s="218"/>
    </row>
    <row r="279" spans="1:107" s="204" customFormat="1" ht="27">
      <c r="A279" s="92" t="s">
        <v>698</v>
      </c>
      <c r="B279" s="93" t="str">
        <f>INDEX('Vehicle Level Data'!B:B,MATCH(Overview!$A279,'Vehicle Level Data'!$A:$A,0))</f>
        <v xml:space="preserve"> Contribution 1 Date</v>
      </c>
      <c r="C279" s="301" t="str">
        <f>IF(ISBLANK(INDEX('Vehicle Level Data'!D:D,MATCH(Overview!$A279,'Vehicle Level Data'!$A:$A,0))),"",INDEX('Vehicle Level Data'!D:D,MATCH(Overview!$A279,'Vehicle Level Data'!$A:$A,0)))</f>
        <v/>
      </c>
      <c r="D279" s="162"/>
      <c r="E279" s="162"/>
      <c r="F279" s="162"/>
      <c r="G279" s="218"/>
      <c r="H279" s="226"/>
      <c r="J279" s="226"/>
      <c r="K279" s="226"/>
      <c r="L279" s="226"/>
      <c r="M279" s="226"/>
      <c r="N279" s="226"/>
      <c r="O279" s="226"/>
      <c r="P279" s="226"/>
      <c r="Q279" s="226"/>
      <c r="R279" s="226"/>
      <c r="S279" s="226"/>
      <c r="T279" s="226"/>
      <c r="U279" s="226"/>
      <c r="V279" s="226"/>
      <c r="W279" s="226"/>
      <c r="X279" s="226"/>
      <c r="Y279" s="226"/>
      <c r="Z279" s="226"/>
      <c r="AA279" s="226"/>
      <c r="AB279" s="226"/>
      <c r="AC279" s="226"/>
      <c r="AD279" s="226"/>
      <c r="AE279" s="226"/>
      <c r="AF279" s="226"/>
      <c r="AG279" s="226"/>
      <c r="AH279" s="226"/>
      <c r="AI279" s="226"/>
      <c r="AJ279" s="226"/>
      <c r="AK279" s="226"/>
      <c r="AL279" s="226"/>
      <c r="AM279" s="226"/>
      <c r="AN279" s="226"/>
      <c r="AO279" s="226"/>
      <c r="AP279" s="226"/>
      <c r="AQ279" s="226"/>
      <c r="AR279" s="226"/>
      <c r="AS279" s="226"/>
      <c r="AT279" s="226"/>
      <c r="AU279" s="226"/>
      <c r="AV279" s="226"/>
      <c r="AW279" s="226"/>
      <c r="AX279" s="226"/>
      <c r="AY279" s="226"/>
      <c r="AZ279" s="226"/>
      <c r="BA279" s="226"/>
      <c r="BB279" s="226"/>
      <c r="BC279" s="226"/>
      <c r="BD279" s="226"/>
      <c r="BE279" s="226"/>
      <c r="BF279" s="226"/>
      <c r="BG279" s="226"/>
      <c r="BH279" s="226"/>
      <c r="BI279" s="226"/>
      <c r="BJ279" s="226"/>
      <c r="BK279" s="226"/>
      <c r="BL279" s="226"/>
      <c r="BM279" s="226"/>
      <c r="BN279" s="226"/>
      <c r="BO279" s="226"/>
      <c r="BP279" s="226"/>
      <c r="BQ279" s="226"/>
      <c r="BR279" s="226"/>
      <c r="BS279" s="226"/>
      <c r="BT279" s="226"/>
      <c r="BU279" s="226"/>
      <c r="BV279" s="226"/>
      <c r="BW279" s="226"/>
      <c r="BX279" s="226"/>
      <c r="BY279" s="226"/>
      <c r="BZ279" s="226"/>
      <c r="CA279" s="226"/>
      <c r="CB279" s="226"/>
      <c r="CC279" s="226"/>
      <c r="CD279" s="226"/>
      <c r="CE279" s="226"/>
      <c r="CF279" s="226"/>
      <c r="CG279" s="226"/>
      <c r="CH279" s="226"/>
      <c r="CI279" s="226"/>
      <c r="CJ279" s="226"/>
      <c r="CK279" s="226"/>
      <c r="CL279" s="226"/>
      <c r="CM279" s="226"/>
      <c r="CN279" s="226"/>
      <c r="CO279" s="226"/>
      <c r="CP279" s="226"/>
      <c r="CQ279" s="226"/>
      <c r="CR279" s="226"/>
      <c r="CS279" s="226"/>
      <c r="CT279" s="226"/>
      <c r="CU279" s="226"/>
      <c r="CV279" s="226"/>
      <c r="CW279" s="226"/>
      <c r="CX279" s="226"/>
      <c r="CY279" s="226"/>
      <c r="CZ279" s="226"/>
      <c r="DA279" s="226"/>
      <c r="DB279" s="226"/>
      <c r="DC279" s="226"/>
    </row>
    <row r="280" spans="1:107" s="201" customFormat="1" ht="27">
      <c r="A280" s="95" t="s">
        <v>701</v>
      </c>
      <c r="B280" s="91" t="str">
        <f>INDEX('Vehicle Level Data'!B:B,MATCH(Overview!$A280,'Vehicle Level Data'!$A:$A,0))</f>
        <v xml:space="preserve"> Contribution 2 Amount</v>
      </c>
      <c r="C280" s="233" t="str">
        <f>IF(ISBLANK(INDEX('Vehicle Level Data'!D:D,MATCH(Overview!$A280,'Vehicle Level Data'!$A:$A,0))),"",INDEX('Vehicle Level Data'!D:D,MATCH(Overview!$A280,'Vehicle Level Data'!$A:$A,0)))</f>
        <v/>
      </c>
      <c r="D280" s="159"/>
      <c r="E280" s="159"/>
      <c r="F280" s="159"/>
      <c r="G280" s="218"/>
    </row>
    <row r="281" spans="1:107" s="204" customFormat="1" ht="27">
      <c r="A281" s="92" t="s">
        <v>703</v>
      </c>
      <c r="B281" s="93" t="str">
        <f>INDEX('Vehicle Level Data'!B:B,MATCH(Overview!$A281,'Vehicle Level Data'!$A:$A,0))</f>
        <v xml:space="preserve"> Contribution 2 Date</v>
      </c>
      <c r="C281" s="301" t="str">
        <f>IF(ISBLANK(INDEX('Vehicle Level Data'!D:D,MATCH(Overview!$A281,'Vehicle Level Data'!$A:$A,0))),"",INDEX('Vehicle Level Data'!D:D,MATCH(Overview!$A281,'Vehicle Level Data'!$A:$A,0)))</f>
        <v/>
      </c>
      <c r="D281" s="162"/>
      <c r="E281" s="162"/>
      <c r="F281" s="162"/>
      <c r="G281" s="218"/>
      <c r="H281" s="226"/>
      <c r="J281" s="226"/>
      <c r="K281" s="226"/>
      <c r="L281" s="226"/>
      <c r="M281" s="226"/>
      <c r="N281" s="226"/>
      <c r="O281" s="226"/>
      <c r="P281" s="226"/>
      <c r="Q281" s="226"/>
      <c r="R281" s="226"/>
      <c r="S281" s="226"/>
      <c r="T281" s="226"/>
      <c r="U281" s="226"/>
      <c r="V281" s="226"/>
      <c r="W281" s="226"/>
      <c r="X281" s="226"/>
      <c r="Y281" s="226"/>
      <c r="Z281" s="226"/>
      <c r="AA281" s="226"/>
      <c r="AB281" s="226"/>
      <c r="AC281" s="226"/>
      <c r="AD281" s="226"/>
      <c r="AE281" s="226"/>
      <c r="AF281" s="226"/>
      <c r="AG281" s="226"/>
      <c r="AH281" s="226"/>
      <c r="AI281" s="226"/>
      <c r="AJ281" s="226"/>
      <c r="AK281" s="226"/>
      <c r="AL281" s="226"/>
      <c r="AM281" s="226"/>
      <c r="AN281" s="226"/>
      <c r="AO281" s="226"/>
      <c r="AP281" s="226"/>
      <c r="AQ281" s="226"/>
      <c r="AR281" s="226"/>
      <c r="AS281" s="226"/>
      <c r="AT281" s="226"/>
      <c r="AU281" s="226"/>
      <c r="AV281" s="226"/>
      <c r="AW281" s="226"/>
      <c r="AX281" s="226"/>
      <c r="AY281" s="226"/>
      <c r="AZ281" s="226"/>
      <c r="BA281" s="226"/>
      <c r="BB281" s="226"/>
      <c r="BC281" s="226"/>
      <c r="BD281" s="226"/>
      <c r="BE281" s="226"/>
      <c r="BF281" s="226"/>
      <c r="BG281" s="226"/>
      <c r="BH281" s="226"/>
      <c r="BI281" s="226"/>
      <c r="BJ281" s="226"/>
      <c r="BK281" s="226"/>
      <c r="BL281" s="226"/>
      <c r="BM281" s="226"/>
      <c r="BN281" s="226"/>
      <c r="BO281" s="226"/>
      <c r="BP281" s="226"/>
      <c r="BQ281" s="226"/>
      <c r="BR281" s="226"/>
      <c r="BS281" s="226"/>
      <c r="BT281" s="226"/>
      <c r="BU281" s="226"/>
      <c r="BV281" s="226"/>
      <c r="BW281" s="226"/>
      <c r="BX281" s="226"/>
      <c r="BY281" s="226"/>
      <c r="BZ281" s="226"/>
      <c r="CA281" s="226"/>
      <c r="CB281" s="226"/>
      <c r="CC281" s="226"/>
      <c r="CD281" s="226"/>
      <c r="CE281" s="226"/>
      <c r="CF281" s="226"/>
      <c r="CG281" s="226"/>
      <c r="CH281" s="226"/>
      <c r="CI281" s="226"/>
      <c r="CJ281" s="226"/>
      <c r="CK281" s="226"/>
      <c r="CL281" s="226"/>
      <c r="CM281" s="226"/>
      <c r="CN281" s="226"/>
      <c r="CO281" s="226"/>
      <c r="CP281" s="226"/>
      <c r="CQ281" s="226"/>
      <c r="CR281" s="226"/>
      <c r="CS281" s="226"/>
      <c r="CT281" s="226"/>
      <c r="CU281" s="226"/>
      <c r="CV281" s="226"/>
      <c r="CW281" s="226"/>
      <c r="CX281" s="226"/>
      <c r="CY281" s="226"/>
      <c r="CZ281" s="226"/>
      <c r="DA281" s="226"/>
      <c r="DB281" s="226"/>
      <c r="DC281" s="226"/>
    </row>
    <row r="282" spans="1:107" s="201" customFormat="1" ht="27">
      <c r="A282" s="95" t="s">
        <v>705</v>
      </c>
      <c r="B282" s="91" t="str">
        <f>INDEX('Vehicle Level Data'!B:B,MATCH(Overview!$A282,'Vehicle Level Data'!$A:$A,0))</f>
        <v xml:space="preserve"> Contribution 3 Amount</v>
      </c>
      <c r="C282" s="233" t="str">
        <f>IF(ISBLANK(INDEX('Vehicle Level Data'!D:D,MATCH(Overview!$A282,'Vehicle Level Data'!$A:$A,0))),"",INDEX('Vehicle Level Data'!D:D,MATCH(Overview!$A282,'Vehicle Level Data'!$A:$A,0)))</f>
        <v/>
      </c>
      <c r="D282" s="159"/>
      <c r="E282" s="159"/>
      <c r="F282" s="159"/>
      <c r="G282" s="218"/>
    </row>
    <row r="283" spans="1:107" s="204" customFormat="1" ht="27">
      <c r="A283" s="92" t="s">
        <v>707</v>
      </c>
      <c r="B283" s="93" t="str">
        <f>INDEX('Vehicle Level Data'!B:B,MATCH(Overview!$A283,'Vehicle Level Data'!$A:$A,0))</f>
        <v xml:space="preserve"> Contribution 3 Date</v>
      </c>
      <c r="C283" s="301" t="str">
        <f>IF(ISBLANK(INDEX('Vehicle Level Data'!D:D,MATCH(Overview!$A283,'Vehicle Level Data'!$A:$A,0))),"",INDEX('Vehicle Level Data'!D:D,MATCH(Overview!$A283,'Vehicle Level Data'!$A:$A,0)))</f>
        <v/>
      </c>
      <c r="D283" s="162"/>
      <c r="E283" s="162"/>
      <c r="F283" s="162"/>
      <c r="G283" s="218"/>
      <c r="H283" s="226"/>
      <c r="J283" s="226"/>
      <c r="K283" s="226"/>
      <c r="L283" s="226"/>
      <c r="M283" s="226"/>
      <c r="N283" s="226"/>
      <c r="O283" s="226"/>
      <c r="P283" s="226"/>
      <c r="Q283" s="226"/>
      <c r="R283" s="226"/>
      <c r="S283" s="226"/>
      <c r="T283" s="226"/>
      <c r="U283" s="226"/>
      <c r="V283" s="226"/>
      <c r="W283" s="226"/>
      <c r="X283" s="226"/>
      <c r="Y283" s="226"/>
      <c r="Z283" s="226"/>
      <c r="AA283" s="226"/>
      <c r="AB283" s="226"/>
      <c r="AC283" s="226"/>
      <c r="AD283" s="226"/>
      <c r="AE283" s="226"/>
      <c r="AF283" s="226"/>
      <c r="AG283" s="226"/>
      <c r="AH283" s="226"/>
      <c r="AI283" s="226"/>
      <c r="AJ283" s="226"/>
      <c r="AK283" s="226"/>
      <c r="AL283" s="226"/>
      <c r="AM283" s="226"/>
      <c r="AN283" s="226"/>
      <c r="AO283" s="226"/>
      <c r="AP283" s="226"/>
      <c r="AQ283" s="226"/>
      <c r="AR283" s="226"/>
      <c r="AS283" s="226"/>
      <c r="AT283" s="226"/>
      <c r="AU283" s="226"/>
      <c r="AV283" s="226"/>
      <c r="AW283" s="226"/>
      <c r="AX283" s="226"/>
      <c r="AY283" s="226"/>
      <c r="AZ283" s="226"/>
      <c r="BA283" s="226"/>
      <c r="BB283" s="226"/>
      <c r="BC283" s="226"/>
      <c r="BD283" s="226"/>
      <c r="BE283" s="226"/>
      <c r="BF283" s="226"/>
      <c r="BG283" s="226"/>
      <c r="BH283" s="226"/>
      <c r="BI283" s="226"/>
      <c r="BJ283" s="226"/>
      <c r="BK283" s="226"/>
      <c r="BL283" s="226"/>
      <c r="BM283" s="226"/>
      <c r="BN283" s="226"/>
      <c r="BO283" s="226"/>
      <c r="BP283" s="226"/>
      <c r="BQ283" s="226"/>
      <c r="BR283" s="226"/>
      <c r="BS283" s="226"/>
      <c r="BT283" s="226"/>
      <c r="BU283" s="226"/>
      <c r="BV283" s="226"/>
      <c r="BW283" s="226"/>
      <c r="BX283" s="226"/>
      <c r="BY283" s="226"/>
      <c r="BZ283" s="226"/>
      <c r="CA283" s="226"/>
      <c r="CB283" s="226"/>
      <c r="CC283" s="226"/>
      <c r="CD283" s="226"/>
      <c r="CE283" s="226"/>
      <c r="CF283" s="226"/>
      <c r="CG283" s="226"/>
      <c r="CH283" s="226"/>
      <c r="CI283" s="226"/>
      <c r="CJ283" s="226"/>
      <c r="CK283" s="226"/>
      <c r="CL283" s="226"/>
      <c r="CM283" s="226"/>
      <c r="CN283" s="226"/>
      <c r="CO283" s="226"/>
      <c r="CP283" s="226"/>
      <c r="CQ283" s="226"/>
      <c r="CR283" s="226"/>
      <c r="CS283" s="226"/>
      <c r="CT283" s="226"/>
      <c r="CU283" s="226"/>
      <c r="CV283" s="226"/>
      <c r="CW283" s="226"/>
      <c r="CX283" s="226"/>
      <c r="CY283" s="226"/>
      <c r="CZ283" s="226"/>
      <c r="DA283" s="226"/>
      <c r="DB283" s="226"/>
      <c r="DC283" s="226"/>
    </row>
    <row r="284" spans="1:107" s="201" customFormat="1" ht="27">
      <c r="A284" s="95" t="s">
        <v>709</v>
      </c>
      <c r="B284" s="91" t="str">
        <f>INDEX('Vehicle Level Data'!B:B,MATCH(Overview!$A284,'Vehicle Level Data'!$A:$A,0))</f>
        <v xml:space="preserve"> Contribution 4 Amount</v>
      </c>
      <c r="C284" s="233" t="str">
        <f>IF(ISBLANK(INDEX('Vehicle Level Data'!D:D,MATCH(Overview!$A284,'Vehicle Level Data'!$A:$A,0))),"",INDEX('Vehicle Level Data'!D:D,MATCH(Overview!$A284,'Vehicle Level Data'!$A:$A,0)))</f>
        <v/>
      </c>
      <c r="D284" s="159"/>
      <c r="E284" s="159"/>
      <c r="F284" s="159"/>
      <c r="G284" s="218"/>
    </row>
    <row r="285" spans="1:107" s="204" customFormat="1" ht="27">
      <c r="A285" s="92" t="s">
        <v>711</v>
      </c>
      <c r="B285" s="93" t="str">
        <f>INDEX('Vehicle Level Data'!B:B,MATCH(Overview!$A285,'Vehicle Level Data'!$A:$A,0))</f>
        <v xml:space="preserve"> Contribution 4 Date</v>
      </c>
      <c r="C285" s="301" t="str">
        <f>IF(ISBLANK(INDEX('Vehicle Level Data'!D:D,MATCH(Overview!$A285,'Vehicle Level Data'!$A:$A,0))),"",INDEX('Vehicle Level Data'!D:D,MATCH(Overview!$A285,'Vehicle Level Data'!$A:$A,0)))</f>
        <v/>
      </c>
      <c r="D285" s="162"/>
      <c r="E285" s="162"/>
      <c r="F285" s="162"/>
      <c r="G285" s="218"/>
      <c r="H285" s="226"/>
      <c r="J285" s="226"/>
      <c r="K285" s="226"/>
      <c r="L285" s="226"/>
      <c r="M285" s="226"/>
      <c r="N285" s="226"/>
      <c r="O285" s="226"/>
      <c r="P285" s="226"/>
      <c r="Q285" s="226"/>
      <c r="R285" s="226"/>
      <c r="S285" s="226"/>
      <c r="T285" s="226"/>
      <c r="U285" s="226"/>
      <c r="V285" s="226"/>
      <c r="W285" s="226"/>
      <c r="X285" s="226"/>
      <c r="Y285" s="226"/>
      <c r="Z285" s="226"/>
      <c r="AA285" s="226"/>
      <c r="AB285" s="226"/>
      <c r="AC285" s="226"/>
      <c r="AD285" s="226"/>
      <c r="AE285" s="226"/>
      <c r="AF285" s="226"/>
      <c r="AG285" s="226"/>
      <c r="AH285" s="226"/>
      <c r="AI285" s="226"/>
      <c r="AJ285" s="226"/>
      <c r="AK285" s="226"/>
      <c r="AL285" s="226"/>
      <c r="AM285" s="226"/>
      <c r="AN285" s="226"/>
      <c r="AO285" s="226"/>
      <c r="AP285" s="226"/>
      <c r="AQ285" s="226"/>
      <c r="AR285" s="226"/>
      <c r="AS285" s="226"/>
      <c r="AT285" s="226"/>
      <c r="AU285" s="226"/>
      <c r="AV285" s="226"/>
      <c r="AW285" s="226"/>
      <c r="AX285" s="226"/>
      <c r="AY285" s="226"/>
      <c r="AZ285" s="226"/>
      <c r="BA285" s="226"/>
      <c r="BB285" s="226"/>
      <c r="BC285" s="226"/>
      <c r="BD285" s="226"/>
      <c r="BE285" s="226"/>
      <c r="BF285" s="226"/>
      <c r="BG285" s="226"/>
      <c r="BH285" s="226"/>
      <c r="BI285" s="226"/>
      <c r="BJ285" s="226"/>
      <c r="BK285" s="226"/>
      <c r="BL285" s="226"/>
      <c r="BM285" s="226"/>
      <c r="BN285" s="226"/>
      <c r="BO285" s="226"/>
      <c r="BP285" s="226"/>
      <c r="BQ285" s="226"/>
      <c r="BR285" s="226"/>
      <c r="BS285" s="226"/>
      <c r="BT285" s="226"/>
      <c r="BU285" s="226"/>
      <c r="BV285" s="226"/>
      <c r="BW285" s="226"/>
      <c r="BX285" s="226"/>
      <c r="BY285" s="226"/>
      <c r="BZ285" s="226"/>
      <c r="CA285" s="226"/>
      <c r="CB285" s="226"/>
      <c r="CC285" s="226"/>
      <c r="CD285" s="226"/>
      <c r="CE285" s="226"/>
      <c r="CF285" s="226"/>
      <c r="CG285" s="226"/>
      <c r="CH285" s="226"/>
      <c r="CI285" s="226"/>
      <c r="CJ285" s="226"/>
      <c r="CK285" s="226"/>
      <c r="CL285" s="226"/>
      <c r="CM285" s="226"/>
      <c r="CN285" s="226"/>
      <c r="CO285" s="226"/>
      <c r="CP285" s="226"/>
      <c r="CQ285" s="226"/>
      <c r="CR285" s="226"/>
      <c r="CS285" s="226"/>
      <c r="CT285" s="226"/>
      <c r="CU285" s="226"/>
      <c r="CV285" s="226"/>
      <c r="CW285" s="226"/>
      <c r="CX285" s="226"/>
      <c r="CY285" s="226"/>
      <c r="CZ285" s="226"/>
      <c r="DA285" s="226"/>
      <c r="DB285" s="226"/>
      <c r="DC285" s="226"/>
    </row>
    <row r="286" spans="1:107" s="201" customFormat="1" ht="27">
      <c r="A286" s="95" t="s">
        <v>713</v>
      </c>
      <c r="B286" s="91" t="str">
        <f>INDEX('Vehicle Level Data'!B:B,MATCH(Overview!$A286,'Vehicle Level Data'!$A:$A,0))</f>
        <v xml:space="preserve"> Contribution 5 Amount</v>
      </c>
      <c r="C286" s="233" t="str">
        <f>IF(ISBLANK(INDEX('Vehicle Level Data'!D:D,MATCH(Overview!$A286,'Vehicle Level Data'!$A:$A,0))),"",INDEX('Vehicle Level Data'!D:D,MATCH(Overview!$A286,'Vehicle Level Data'!$A:$A,0)))</f>
        <v/>
      </c>
      <c r="D286" s="159"/>
      <c r="E286" s="159"/>
      <c r="F286" s="159"/>
      <c r="G286" s="218"/>
    </row>
    <row r="287" spans="1:107" s="204" customFormat="1" ht="27">
      <c r="A287" s="92" t="s">
        <v>715</v>
      </c>
      <c r="B287" s="93" t="str">
        <f>INDEX('Vehicle Level Data'!B:B,MATCH(Overview!$A287,'Vehicle Level Data'!$A:$A,0))</f>
        <v xml:space="preserve"> Contribution 5 Date</v>
      </c>
      <c r="C287" s="301" t="str">
        <f>IF(ISBLANK(INDEX('Vehicle Level Data'!D:D,MATCH(Overview!$A287,'Vehicle Level Data'!$A:$A,0))),"",INDEX('Vehicle Level Data'!D:D,MATCH(Overview!$A287,'Vehicle Level Data'!$A:$A,0)))</f>
        <v/>
      </c>
      <c r="D287" s="162"/>
      <c r="E287" s="162"/>
      <c r="F287" s="162"/>
      <c r="G287" s="218"/>
      <c r="H287" s="226"/>
      <c r="J287" s="226"/>
      <c r="K287" s="226"/>
      <c r="L287" s="226"/>
      <c r="M287" s="226"/>
      <c r="N287" s="226"/>
      <c r="O287" s="226"/>
      <c r="P287" s="226"/>
      <c r="Q287" s="226"/>
      <c r="R287" s="226"/>
      <c r="S287" s="226"/>
      <c r="T287" s="226"/>
      <c r="U287" s="226"/>
      <c r="V287" s="226"/>
      <c r="W287" s="226"/>
      <c r="X287" s="226"/>
      <c r="Y287" s="226"/>
      <c r="Z287" s="226"/>
      <c r="AA287" s="226"/>
      <c r="AB287" s="226"/>
      <c r="AC287" s="226"/>
      <c r="AD287" s="226"/>
      <c r="AE287" s="226"/>
      <c r="AF287" s="226"/>
      <c r="AG287" s="226"/>
      <c r="AH287" s="226"/>
      <c r="AI287" s="226"/>
      <c r="AJ287" s="226"/>
      <c r="AK287" s="226"/>
      <c r="AL287" s="226"/>
      <c r="AM287" s="226"/>
      <c r="AN287" s="226"/>
      <c r="AO287" s="226"/>
      <c r="AP287" s="226"/>
      <c r="AQ287" s="226"/>
      <c r="AR287" s="226"/>
      <c r="AS287" s="226"/>
      <c r="AT287" s="226"/>
      <c r="AU287" s="226"/>
      <c r="AV287" s="226"/>
      <c r="AW287" s="226"/>
      <c r="AX287" s="226"/>
      <c r="AY287" s="226"/>
      <c r="AZ287" s="226"/>
      <c r="BA287" s="226"/>
      <c r="BB287" s="226"/>
      <c r="BC287" s="226"/>
      <c r="BD287" s="226"/>
      <c r="BE287" s="226"/>
      <c r="BF287" s="226"/>
      <c r="BG287" s="226"/>
      <c r="BH287" s="226"/>
      <c r="BI287" s="226"/>
      <c r="BJ287" s="226"/>
      <c r="BK287" s="226"/>
      <c r="BL287" s="226"/>
      <c r="BM287" s="226"/>
      <c r="BN287" s="226"/>
      <c r="BO287" s="226"/>
      <c r="BP287" s="226"/>
      <c r="BQ287" s="226"/>
      <c r="BR287" s="226"/>
      <c r="BS287" s="226"/>
      <c r="BT287" s="226"/>
      <c r="BU287" s="226"/>
      <c r="BV287" s="226"/>
      <c r="BW287" s="226"/>
      <c r="BX287" s="226"/>
      <c r="BY287" s="226"/>
      <c r="BZ287" s="226"/>
      <c r="CA287" s="226"/>
      <c r="CB287" s="226"/>
      <c r="CC287" s="226"/>
      <c r="CD287" s="226"/>
      <c r="CE287" s="226"/>
      <c r="CF287" s="226"/>
      <c r="CG287" s="226"/>
      <c r="CH287" s="226"/>
      <c r="CI287" s="226"/>
      <c r="CJ287" s="226"/>
      <c r="CK287" s="226"/>
      <c r="CL287" s="226"/>
      <c r="CM287" s="226"/>
      <c r="CN287" s="226"/>
      <c r="CO287" s="226"/>
      <c r="CP287" s="226"/>
      <c r="CQ287" s="226"/>
      <c r="CR287" s="226"/>
      <c r="CS287" s="226"/>
      <c r="CT287" s="226"/>
      <c r="CU287" s="226"/>
      <c r="CV287" s="226"/>
      <c r="CW287" s="226"/>
      <c r="CX287" s="226"/>
      <c r="CY287" s="226"/>
      <c r="CZ287" s="226"/>
      <c r="DA287" s="226"/>
      <c r="DB287" s="226"/>
      <c r="DC287" s="226"/>
    </row>
    <row r="288" spans="1:107" s="201" customFormat="1" ht="27">
      <c r="A288" s="95" t="s">
        <v>717</v>
      </c>
      <c r="B288" s="91" t="str">
        <f>INDEX('Vehicle Level Data'!B:B,MATCH(Overview!$A288,'Vehicle Level Data'!$A:$A,0))</f>
        <v xml:space="preserve"> Contribution 6 Amount</v>
      </c>
      <c r="C288" s="233" t="str">
        <f>IF(ISBLANK(INDEX('Vehicle Level Data'!D:D,MATCH(Overview!$A288,'Vehicle Level Data'!$A:$A,0))),"",INDEX('Vehicle Level Data'!D:D,MATCH(Overview!$A288,'Vehicle Level Data'!$A:$A,0)))</f>
        <v/>
      </c>
      <c r="D288" s="159"/>
      <c r="E288" s="159"/>
      <c r="F288" s="159"/>
      <c r="G288" s="218"/>
    </row>
    <row r="289" spans="1:107" s="204" customFormat="1" ht="27">
      <c r="A289" s="92" t="s">
        <v>719</v>
      </c>
      <c r="B289" s="93" t="str">
        <f>INDEX('Vehicle Level Data'!B:B,MATCH(Overview!$A289,'Vehicle Level Data'!$A:$A,0))</f>
        <v xml:space="preserve"> Contribution 6 Date</v>
      </c>
      <c r="C289" s="301" t="str">
        <f>IF(ISBLANK(INDEX('Vehicle Level Data'!D:D,MATCH(Overview!$A289,'Vehicle Level Data'!$A:$A,0))),"",INDEX('Vehicle Level Data'!D:D,MATCH(Overview!$A289,'Vehicle Level Data'!$A:$A,0)))</f>
        <v/>
      </c>
      <c r="D289" s="162"/>
      <c r="E289" s="162"/>
      <c r="F289" s="162"/>
      <c r="G289" s="218"/>
      <c r="H289" s="226"/>
      <c r="J289" s="226"/>
      <c r="K289" s="226"/>
      <c r="L289" s="226"/>
      <c r="M289" s="226"/>
      <c r="N289" s="226"/>
      <c r="O289" s="226"/>
      <c r="P289" s="226"/>
      <c r="Q289" s="226"/>
      <c r="R289" s="226"/>
      <c r="S289" s="226"/>
      <c r="T289" s="226"/>
      <c r="U289" s="226"/>
      <c r="V289" s="226"/>
      <c r="W289" s="226"/>
      <c r="X289" s="226"/>
      <c r="Y289" s="226"/>
      <c r="Z289" s="226"/>
      <c r="AA289" s="226"/>
      <c r="AB289" s="226"/>
      <c r="AC289" s="226"/>
      <c r="AD289" s="226"/>
      <c r="AE289" s="226"/>
      <c r="AF289" s="226"/>
      <c r="AG289" s="226"/>
      <c r="AH289" s="226"/>
      <c r="AI289" s="226"/>
      <c r="AJ289" s="226"/>
      <c r="AK289" s="226"/>
      <c r="AL289" s="226"/>
      <c r="AM289" s="226"/>
      <c r="AN289" s="226"/>
      <c r="AO289" s="226"/>
      <c r="AP289" s="226"/>
      <c r="AQ289" s="226"/>
      <c r="AR289" s="226"/>
      <c r="AS289" s="226"/>
      <c r="AT289" s="226"/>
      <c r="AU289" s="226"/>
      <c r="AV289" s="226"/>
      <c r="AW289" s="226"/>
      <c r="AX289" s="226"/>
      <c r="AY289" s="226"/>
      <c r="AZ289" s="226"/>
      <c r="BA289" s="226"/>
      <c r="BB289" s="226"/>
      <c r="BC289" s="226"/>
      <c r="BD289" s="226"/>
      <c r="BE289" s="226"/>
      <c r="BF289" s="226"/>
      <c r="BG289" s="226"/>
      <c r="BH289" s="226"/>
      <c r="BI289" s="226"/>
      <c r="BJ289" s="226"/>
      <c r="BK289" s="226"/>
      <c r="BL289" s="226"/>
      <c r="BM289" s="226"/>
      <c r="BN289" s="226"/>
      <c r="BO289" s="226"/>
      <c r="BP289" s="226"/>
      <c r="BQ289" s="226"/>
      <c r="BR289" s="226"/>
      <c r="BS289" s="226"/>
      <c r="BT289" s="226"/>
      <c r="BU289" s="226"/>
      <c r="BV289" s="226"/>
      <c r="BW289" s="226"/>
      <c r="BX289" s="226"/>
      <c r="BY289" s="226"/>
      <c r="BZ289" s="226"/>
      <c r="CA289" s="226"/>
      <c r="CB289" s="226"/>
      <c r="CC289" s="226"/>
      <c r="CD289" s="226"/>
      <c r="CE289" s="226"/>
      <c r="CF289" s="226"/>
      <c r="CG289" s="226"/>
      <c r="CH289" s="226"/>
      <c r="CI289" s="226"/>
      <c r="CJ289" s="226"/>
      <c r="CK289" s="226"/>
      <c r="CL289" s="226"/>
      <c r="CM289" s="226"/>
      <c r="CN289" s="226"/>
      <c r="CO289" s="226"/>
      <c r="CP289" s="226"/>
      <c r="CQ289" s="226"/>
      <c r="CR289" s="226"/>
      <c r="CS289" s="226"/>
      <c r="CT289" s="226"/>
      <c r="CU289" s="226"/>
      <c r="CV289" s="226"/>
      <c r="CW289" s="226"/>
      <c r="CX289" s="226"/>
      <c r="CY289" s="226"/>
      <c r="CZ289" s="226"/>
      <c r="DA289" s="226"/>
      <c r="DB289" s="226"/>
      <c r="DC289" s="226"/>
    </row>
    <row r="290" spans="1:107" s="201" customFormat="1" ht="27">
      <c r="A290" s="95" t="s">
        <v>721</v>
      </c>
      <c r="B290" s="91" t="str">
        <f>INDEX('Vehicle Level Data'!B:B,MATCH(Overview!$A290,'Vehicle Level Data'!$A:$A,0))</f>
        <v xml:space="preserve"> Contribution 7 Amount</v>
      </c>
      <c r="C290" s="233" t="str">
        <f>IF(ISBLANK(INDEX('Vehicle Level Data'!D:D,MATCH(Overview!$A290,'Vehicle Level Data'!$A:$A,0))),"",INDEX('Vehicle Level Data'!D:D,MATCH(Overview!$A290,'Vehicle Level Data'!$A:$A,0)))</f>
        <v/>
      </c>
      <c r="D290" s="159"/>
      <c r="E290" s="159"/>
      <c r="F290" s="159"/>
      <c r="G290" s="218"/>
    </row>
    <row r="291" spans="1:107" s="204" customFormat="1" ht="27">
      <c r="A291" s="92" t="s">
        <v>723</v>
      </c>
      <c r="B291" s="93" t="str">
        <f>INDEX('Vehicle Level Data'!B:B,MATCH(Overview!$A291,'Vehicle Level Data'!$A:$A,0))</f>
        <v xml:space="preserve"> Contribution 7 Date</v>
      </c>
      <c r="C291" s="301" t="str">
        <f>IF(ISBLANK(INDEX('Vehicle Level Data'!D:D,MATCH(Overview!$A291,'Vehicle Level Data'!$A:$A,0))),"",INDEX('Vehicle Level Data'!D:D,MATCH(Overview!$A291,'Vehicle Level Data'!$A:$A,0)))</f>
        <v/>
      </c>
      <c r="D291" s="162"/>
      <c r="E291" s="162"/>
      <c r="F291" s="162"/>
      <c r="G291" s="218"/>
      <c r="H291" s="226"/>
      <c r="J291" s="226"/>
      <c r="K291" s="226"/>
      <c r="L291" s="226"/>
      <c r="M291" s="226"/>
      <c r="N291" s="226"/>
      <c r="O291" s="226"/>
      <c r="P291" s="226"/>
      <c r="Q291" s="226"/>
      <c r="R291" s="226"/>
      <c r="S291" s="226"/>
      <c r="T291" s="226"/>
      <c r="U291" s="226"/>
      <c r="V291" s="226"/>
      <c r="W291" s="226"/>
      <c r="X291" s="226"/>
      <c r="Y291" s="226"/>
      <c r="Z291" s="226"/>
      <c r="AA291" s="226"/>
      <c r="AB291" s="226"/>
      <c r="AC291" s="226"/>
      <c r="AD291" s="226"/>
      <c r="AE291" s="226"/>
      <c r="AF291" s="226"/>
      <c r="AG291" s="226"/>
      <c r="AH291" s="226"/>
      <c r="AI291" s="226"/>
      <c r="AJ291" s="226"/>
      <c r="AK291" s="226"/>
      <c r="AL291" s="226"/>
      <c r="AM291" s="226"/>
      <c r="AN291" s="226"/>
      <c r="AO291" s="226"/>
      <c r="AP291" s="226"/>
      <c r="AQ291" s="226"/>
      <c r="AR291" s="226"/>
      <c r="AS291" s="226"/>
      <c r="AT291" s="226"/>
      <c r="AU291" s="226"/>
      <c r="AV291" s="226"/>
      <c r="AW291" s="226"/>
      <c r="AX291" s="226"/>
      <c r="AY291" s="226"/>
      <c r="AZ291" s="226"/>
      <c r="BA291" s="226"/>
      <c r="BB291" s="226"/>
      <c r="BC291" s="226"/>
      <c r="BD291" s="226"/>
      <c r="BE291" s="226"/>
      <c r="BF291" s="226"/>
      <c r="BG291" s="226"/>
      <c r="BH291" s="226"/>
      <c r="BI291" s="226"/>
      <c r="BJ291" s="226"/>
      <c r="BK291" s="226"/>
      <c r="BL291" s="226"/>
      <c r="BM291" s="226"/>
      <c r="BN291" s="226"/>
      <c r="BO291" s="226"/>
      <c r="BP291" s="226"/>
      <c r="BQ291" s="226"/>
      <c r="BR291" s="226"/>
      <c r="BS291" s="226"/>
      <c r="BT291" s="226"/>
      <c r="BU291" s="226"/>
      <c r="BV291" s="226"/>
      <c r="BW291" s="226"/>
      <c r="BX291" s="226"/>
      <c r="BY291" s="226"/>
      <c r="BZ291" s="226"/>
      <c r="CA291" s="226"/>
      <c r="CB291" s="226"/>
      <c r="CC291" s="226"/>
      <c r="CD291" s="226"/>
      <c r="CE291" s="226"/>
      <c r="CF291" s="226"/>
      <c r="CG291" s="226"/>
      <c r="CH291" s="226"/>
      <c r="CI291" s="226"/>
      <c r="CJ291" s="226"/>
      <c r="CK291" s="226"/>
      <c r="CL291" s="226"/>
      <c r="CM291" s="226"/>
      <c r="CN291" s="226"/>
      <c r="CO291" s="226"/>
      <c r="CP291" s="226"/>
      <c r="CQ291" s="226"/>
      <c r="CR291" s="226"/>
      <c r="CS291" s="226"/>
      <c r="CT291" s="226"/>
      <c r="CU291" s="226"/>
      <c r="CV291" s="226"/>
      <c r="CW291" s="226"/>
      <c r="CX291" s="226"/>
      <c r="CY291" s="226"/>
      <c r="CZ291" s="226"/>
      <c r="DA291" s="226"/>
      <c r="DB291" s="226"/>
      <c r="DC291" s="226"/>
    </row>
    <row r="292" spans="1:107" s="201" customFormat="1" ht="27">
      <c r="A292" s="95" t="s">
        <v>725</v>
      </c>
      <c r="B292" s="91" t="str">
        <f>INDEX('Vehicle Level Data'!B:B,MATCH(Overview!$A292,'Vehicle Level Data'!$A:$A,0))</f>
        <v xml:space="preserve"> Contribution 8 Amount</v>
      </c>
      <c r="C292" s="233" t="str">
        <f>IF(ISBLANK(INDEX('Vehicle Level Data'!D:D,MATCH(Overview!$A292,'Vehicle Level Data'!$A:$A,0))),"",INDEX('Vehicle Level Data'!D:D,MATCH(Overview!$A292,'Vehicle Level Data'!$A:$A,0)))</f>
        <v/>
      </c>
      <c r="D292" s="159"/>
      <c r="E292" s="159"/>
      <c r="F292" s="159"/>
      <c r="G292" s="218"/>
    </row>
    <row r="293" spans="1:107" s="204" customFormat="1" ht="27">
      <c r="A293" s="92" t="s">
        <v>727</v>
      </c>
      <c r="B293" s="93" t="str">
        <f>INDEX('Vehicle Level Data'!B:B,MATCH(Overview!$A293,'Vehicle Level Data'!$A:$A,0))</f>
        <v xml:space="preserve"> Contribution 8 Date</v>
      </c>
      <c r="C293" s="301" t="str">
        <f>IF(ISBLANK(INDEX('Vehicle Level Data'!D:D,MATCH(Overview!$A293,'Vehicle Level Data'!$A:$A,0))),"",INDEX('Vehicle Level Data'!D:D,MATCH(Overview!$A293,'Vehicle Level Data'!$A:$A,0)))</f>
        <v/>
      </c>
      <c r="D293" s="162"/>
      <c r="E293" s="162"/>
      <c r="F293" s="162"/>
      <c r="G293" s="218"/>
      <c r="H293" s="226"/>
      <c r="J293" s="226"/>
      <c r="K293" s="226"/>
      <c r="L293" s="226"/>
      <c r="M293" s="226"/>
      <c r="N293" s="226"/>
      <c r="O293" s="226"/>
      <c r="P293" s="226"/>
      <c r="Q293" s="226"/>
      <c r="R293" s="226"/>
      <c r="S293" s="226"/>
      <c r="T293" s="226"/>
      <c r="U293" s="226"/>
      <c r="V293" s="226"/>
      <c r="W293" s="226"/>
      <c r="X293" s="226"/>
      <c r="Y293" s="226"/>
      <c r="Z293" s="226"/>
      <c r="AA293" s="226"/>
      <c r="AB293" s="226"/>
      <c r="AC293" s="226"/>
      <c r="AD293" s="226"/>
      <c r="AE293" s="226"/>
      <c r="AF293" s="226"/>
      <c r="AG293" s="226"/>
      <c r="AH293" s="226"/>
      <c r="AI293" s="226"/>
      <c r="AJ293" s="226"/>
      <c r="AK293" s="226"/>
      <c r="AL293" s="226"/>
      <c r="AM293" s="226"/>
      <c r="AN293" s="226"/>
      <c r="AO293" s="226"/>
      <c r="AP293" s="226"/>
      <c r="AQ293" s="226"/>
      <c r="AR293" s="226"/>
      <c r="AS293" s="226"/>
      <c r="AT293" s="226"/>
      <c r="AU293" s="226"/>
      <c r="AV293" s="226"/>
      <c r="AW293" s="226"/>
      <c r="AX293" s="226"/>
      <c r="AY293" s="226"/>
      <c r="AZ293" s="226"/>
      <c r="BA293" s="226"/>
      <c r="BB293" s="226"/>
      <c r="BC293" s="226"/>
      <c r="BD293" s="226"/>
      <c r="BE293" s="226"/>
      <c r="BF293" s="226"/>
      <c r="BG293" s="226"/>
      <c r="BH293" s="226"/>
      <c r="BI293" s="226"/>
      <c r="BJ293" s="226"/>
      <c r="BK293" s="226"/>
      <c r="BL293" s="226"/>
      <c r="BM293" s="226"/>
      <c r="BN293" s="226"/>
      <c r="BO293" s="226"/>
      <c r="BP293" s="226"/>
      <c r="BQ293" s="226"/>
      <c r="BR293" s="226"/>
      <c r="BS293" s="226"/>
      <c r="BT293" s="226"/>
      <c r="BU293" s="226"/>
      <c r="BV293" s="226"/>
      <c r="BW293" s="226"/>
      <c r="BX293" s="226"/>
      <c r="BY293" s="226"/>
      <c r="BZ293" s="226"/>
      <c r="CA293" s="226"/>
      <c r="CB293" s="226"/>
      <c r="CC293" s="226"/>
      <c r="CD293" s="226"/>
      <c r="CE293" s="226"/>
      <c r="CF293" s="226"/>
      <c r="CG293" s="226"/>
      <c r="CH293" s="226"/>
      <c r="CI293" s="226"/>
      <c r="CJ293" s="226"/>
      <c r="CK293" s="226"/>
      <c r="CL293" s="226"/>
      <c r="CM293" s="226"/>
      <c r="CN293" s="226"/>
      <c r="CO293" s="226"/>
      <c r="CP293" s="226"/>
      <c r="CQ293" s="226"/>
      <c r="CR293" s="226"/>
      <c r="CS293" s="226"/>
      <c r="CT293" s="226"/>
      <c r="CU293" s="226"/>
      <c r="CV293" s="226"/>
      <c r="CW293" s="226"/>
      <c r="CX293" s="226"/>
      <c r="CY293" s="226"/>
      <c r="CZ293" s="226"/>
      <c r="DA293" s="226"/>
      <c r="DB293" s="226"/>
      <c r="DC293" s="226"/>
    </row>
    <row r="294" spans="1:107" s="201" customFormat="1" ht="27">
      <c r="A294" s="95" t="s">
        <v>729</v>
      </c>
      <c r="B294" s="91" t="str">
        <f>INDEX('Vehicle Level Data'!B:B,MATCH(Overview!$A294,'Vehicle Level Data'!$A:$A,0))</f>
        <v xml:space="preserve"> Contribution 9 Amount</v>
      </c>
      <c r="C294" s="233" t="str">
        <f>IF(ISBLANK(INDEX('Vehicle Level Data'!D:D,MATCH(Overview!$A294,'Vehicle Level Data'!$A:$A,0))),"",INDEX('Vehicle Level Data'!D:D,MATCH(Overview!$A294,'Vehicle Level Data'!$A:$A,0)))</f>
        <v/>
      </c>
      <c r="D294" s="159"/>
      <c r="E294" s="159"/>
      <c r="F294" s="159"/>
      <c r="G294" s="218"/>
    </row>
    <row r="295" spans="1:107" s="204" customFormat="1" ht="27">
      <c r="A295" s="92" t="s">
        <v>731</v>
      </c>
      <c r="B295" s="93" t="str">
        <f>INDEX('Vehicle Level Data'!B:B,MATCH(Overview!$A295,'Vehicle Level Data'!$A:$A,0))</f>
        <v xml:space="preserve"> Contribution 9 Date</v>
      </c>
      <c r="C295" s="301" t="str">
        <f>IF(ISBLANK(INDEX('Vehicle Level Data'!D:D,MATCH(Overview!$A295,'Vehicle Level Data'!$A:$A,0))),"",INDEX('Vehicle Level Data'!D:D,MATCH(Overview!$A295,'Vehicle Level Data'!$A:$A,0)))</f>
        <v/>
      </c>
      <c r="D295" s="162"/>
      <c r="E295" s="162"/>
      <c r="F295" s="162"/>
      <c r="G295" s="218"/>
      <c r="H295" s="226"/>
      <c r="J295" s="226"/>
      <c r="K295" s="226"/>
      <c r="L295" s="226"/>
      <c r="M295" s="226"/>
      <c r="N295" s="226"/>
      <c r="O295" s="226"/>
      <c r="P295" s="226"/>
      <c r="Q295" s="226"/>
      <c r="R295" s="226"/>
      <c r="S295" s="226"/>
      <c r="T295" s="226"/>
      <c r="U295" s="226"/>
      <c r="V295" s="226"/>
      <c r="W295" s="226"/>
      <c r="X295" s="226"/>
      <c r="Y295" s="226"/>
      <c r="Z295" s="226"/>
      <c r="AA295" s="226"/>
      <c r="AB295" s="226"/>
      <c r="AC295" s="226"/>
      <c r="AD295" s="226"/>
      <c r="AE295" s="226"/>
      <c r="AF295" s="226"/>
      <c r="AG295" s="226"/>
      <c r="AH295" s="226"/>
      <c r="AI295" s="226"/>
      <c r="AJ295" s="226"/>
      <c r="AK295" s="226"/>
      <c r="AL295" s="226"/>
      <c r="AM295" s="226"/>
      <c r="AN295" s="226"/>
      <c r="AO295" s="226"/>
      <c r="AP295" s="226"/>
      <c r="AQ295" s="226"/>
      <c r="AR295" s="226"/>
      <c r="AS295" s="226"/>
      <c r="AT295" s="226"/>
      <c r="AU295" s="226"/>
      <c r="AV295" s="226"/>
      <c r="AW295" s="226"/>
      <c r="AX295" s="226"/>
      <c r="AY295" s="226"/>
      <c r="AZ295" s="226"/>
      <c r="BA295" s="226"/>
      <c r="BB295" s="226"/>
      <c r="BC295" s="226"/>
      <c r="BD295" s="226"/>
      <c r="BE295" s="226"/>
      <c r="BF295" s="226"/>
      <c r="BG295" s="226"/>
      <c r="BH295" s="226"/>
      <c r="BI295" s="226"/>
      <c r="BJ295" s="226"/>
      <c r="BK295" s="226"/>
      <c r="BL295" s="226"/>
      <c r="BM295" s="226"/>
      <c r="BN295" s="226"/>
      <c r="BO295" s="226"/>
      <c r="BP295" s="226"/>
      <c r="BQ295" s="226"/>
      <c r="BR295" s="226"/>
      <c r="BS295" s="226"/>
      <c r="BT295" s="226"/>
      <c r="BU295" s="226"/>
      <c r="BV295" s="226"/>
      <c r="BW295" s="226"/>
      <c r="BX295" s="226"/>
      <c r="BY295" s="226"/>
      <c r="BZ295" s="226"/>
      <c r="CA295" s="226"/>
      <c r="CB295" s="226"/>
      <c r="CC295" s="226"/>
      <c r="CD295" s="226"/>
      <c r="CE295" s="226"/>
      <c r="CF295" s="226"/>
      <c r="CG295" s="226"/>
      <c r="CH295" s="226"/>
      <c r="CI295" s="226"/>
      <c r="CJ295" s="226"/>
      <c r="CK295" s="226"/>
      <c r="CL295" s="226"/>
      <c r="CM295" s="226"/>
      <c r="CN295" s="226"/>
      <c r="CO295" s="226"/>
      <c r="CP295" s="226"/>
      <c r="CQ295" s="226"/>
      <c r="CR295" s="226"/>
      <c r="CS295" s="226"/>
      <c r="CT295" s="226"/>
      <c r="CU295" s="226"/>
      <c r="CV295" s="226"/>
      <c r="CW295" s="226"/>
      <c r="CX295" s="226"/>
      <c r="CY295" s="226"/>
      <c r="CZ295" s="226"/>
      <c r="DA295" s="226"/>
      <c r="DB295" s="226"/>
      <c r="DC295" s="226"/>
    </row>
    <row r="296" spans="1:107" s="201" customFormat="1" ht="27">
      <c r="A296" s="95" t="s">
        <v>733</v>
      </c>
      <c r="B296" s="91" t="str">
        <f>INDEX('Vehicle Level Data'!B:B,MATCH(Overview!$A296,'Vehicle Level Data'!$A:$A,0))</f>
        <v xml:space="preserve"> Contribution 10 Amount</v>
      </c>
      <c r="C296" s="233" t="str">
        <f>IF(ISBLANK(INDEX('Vehicle Level Data'!D:D,MATCH(Overview!$A296,'Vehicle Level Data'!$A:$A,0))),"",INDEX('Vehicle Level Data'!D:D,MATCH(Overview!$A296,'Vehicle Level Data'!$A:$A,0)))</f>
        <v/>
      </c>
      <c r="D296" s="159"/>
      <c r="E296" s="159"/>
      <c r="F296" s="159"/>
      <c r="G296" s="218"/>
    </row>
    <row r="297" spans="1:107" s="204" customFormat="1" ht="27">
      <c r="A297" s="92" t="s">
        <v>735</v>
      </c>
      <c r="B297" s="93" t="str">
        <f>INDEX('Vehicle Level Data'!B:B,MATCH(Overview!$A297,'Vehicle Level Data'!$A:$A,0))</f>
        <v xml:space="preserve"> Contribution 10 Date</v>
      </c>
      <c r="C297" s="301" t="str">
        <f>IF(ISBLANK(INDEX('Vehicle Level Data'!D:D,MATCH(Overview!$A297,'Vehicle Level Data'!$A:$A,0))),"",INDEX('Vehicle Level Data'!D:D,MATCH(Overview!$A297,'Vehicle Level Data'!$A:$A,0)))</f>
        <v/>
      </c>
      <c r="D297" s="162"/>
      <c r="E297" s="162"/>
      <c r="F297" s="162"/>
      <c r="G297" s="218"/>
      <c r="H297" s="226"/>
      <c r="J297" s="226"/>
      <c r="K297" s="226"/>
      <c r="L297" s="226"/>
      <c r="M297" s="226"/>
      <c r="N297" s="226"/>
      <c r="O297" s="226"/>
      <c r="P297" s="226"/>
      <c r="Q297" s="226"/>
      <c r="R297" s="226"/>
      <c r="S297" s="226"/>
      <c r="T297" s="226"/>
      <c r="U297" s="226"/>
      <c r="V297" s="226"/>
      <c r="W297" s="226"/>
      <c r="X297" s="226"/>
      <c r="Y297" s="226"/>
      <c r="Z297" s="226"/>
      <c r="AA297" s="226"/>
      <c r="AB297" s="226"/>
      <c r="AC297" s="226"/>
      <c r="AD297" s="226"/>
      <c r="AE297" s="226"/>
      <c r="AF297" s="226"/>
      <c r="AG297" s="226"/>
      <c r="AH297" s="226"/>
      <c r="AI297" s="226"/>
      <c r="AJ297" s="226"/>
      <c r="AK297" s="226"/>
      <c r="AL297" s="226"/>
      <c r="AM297" s="226"/>
      <c r="AN297" s="226"/>
      <c r="AO297" s="226"/>
      <c r="AP297" s="226"/>
      <c r="AQ297" s="226"/>
      <c r="AR297" s="226"/>
      <c r="AS297" s="226"/>
      <c r="AT297" s="226"/>
      <c r="AU297" s="226"/>
      <c r="AV297" s="226"/>
      <c r="AW297" s="226"/>
      <c r="AX297" s="226"/>
      <c r="AY297" s="226"/>
      <c r="AZ297" s="226"/>
      <c r="BA297" s="226"/>
      <c r="BB297" s="226"/>
      <c r="BC297" s="226"/>
      <c r="BD297" s="226"/>
      <c r="BE297" s="226"/>
      <c r="BF297" s="226"/>
      <c r="BG297" s="226"/>
      <c r="BH297" s="226"/>
      <c r="BI297" s="226"/>
      <c r="BJ297" s="226"/>
      <c r="BK297" s="226"/>
      <c r="BL297" s="226"/>
      <c r="BM297" s="226"/>
      <c r="BN297" s="226"/>
      <c r="BO297" s="226"/>
      <c r="BP297" s="226"/>
      <c r="BQ297" s="226"/>
      <c r="BR297" s="226"/>
      <c r="BS297" s="226"/>
      <c r="BT297" s="226"/>
      <c r="BU297" s="226"/>
      <c r="BV297" s="226"/>
      <c r="BW297" s="226"/>
      <c r="BX297" s="226"/>
      <c r="BY297" s="226"/>
      <c r="BZ297" s="226"/>
      <c r="CA297" s="226"/>
      <c r="CB297" s="226"/>
      <c r="CC297" s="226"/>
      <c r="CD297" s="226"/>
      <c r="CE297" s="226"/>
      <c r="CF297" s="226"/>
      <c r="CG297" s="226"/>
      <c r="CH297" s="226"/>
      <c r="CI297" s="226"/>
      <c r="CJ297" s="226"/>
      <c r="CK297" s="226"/>
      <c r="CL297" s="226"/>
      <c r="CM297" s="226"/>
      <c r="CN297" s="226"/>
      <c r="CO297" s="226"/>
      <c r="CP297" s="226"/>
      <c r="CQ297" s="226"/>
      <c r="CR297" s="226"/>
      <c r="CS297" s="226"/>
      <c r="CT297" s="226"/>
      <c r="CU297" s="226"/>
      <c r="CV297" s="226"/>
      <c r="CW297" s="226"/>
      <c r="CX297" s="226"/>
      <c r="CY297" s="226"/>
      <c r="CZ297" s="226"/>
      <c r="DA297" s="226"/>
      <c r="DB297" s="226"/>
      <c r="DC297" s="226"/>
    </row>
    <row r="298" spans="1:107" s="201" customFormat="1" ht="27">
      <c r="A298" s="95" t="s">
        <v>737</v>
      </c>
      <c r="B298" s="91" t="str">
        <f>INDEX('Vehicle Level Data'!B:B,MATCH(Overview!$A298,'Vehicle Level Data'!$A:$A,0))</f>
        <v>Redemption 1 Amount</v>
      </c>
      <c r="C298" s="233" t="str">
        <f>IF(ISBLANK(INDEX('Vehicle Level Data'!D:D,MATCH(Overview!$A298,'Vehicle Level Data'!$A:$A,0))),"",INDEX('Vehicle Level Data'!D:D,MATCH(Overview!$A298,'Vehicle Level Data'!$A:$A,0)))</f>
        <v/>
      </c>
      <c r="D298" s="159"/>
      <c r="E298" s="159"/>
      <c r="F298" s="159"/>
      <c r="G298" s="218"/>
    </row>
    <row r="299" spans="1:107" s="204" customFormat="1" ht="27">
      <c r="A299" s="92" t="s">
        <v>740</v>
      </c>
      <c r="B299" s="93" t="str">
        <f>INDEX('Vehicle Level Data'!B:B,MATCH(Overview!$A299,'Vehicle Level Data'!$A:$A,0))</f>
        <v>Redemption 1 Date</v>
      </c>
      <c r="C299" s="301" t="str">
        <f>IF(ISBLANK(INDEX('Vehicle Level Data'!D:D,MATCH(Overview!$A299,'Vehicle Level Data'!$A:$A,0))),"",INDEX('Vehicle Level Data'!D:D,MATCH(Overview!$A299,'Vehicle Level Data'!$A:$A,0)))</f>
        <v/>
      </c>
      <c r="D299" s="162"/>
      <c r="E299" s="162"/>
      <c r="F299" s="162"/>
      <c r="G299" s="218"/>
      <c r="H299" s="226"/>
      <c r="J299" s="226"/>
      <c r="K299" s="226"/>
      <c r="L299" s="226"/>
      <c r="M299" s="226"/>
      <c r="N299" s="226"/>
      <c r="O299" s="226"/>
      <c r="P299" s="226"/>
      <c r="Q299" s="226"/>
      <c r="R299" s="226"/>
      <c r="S299" s="226"/>
      <c r="T299" s="226"/>
      <c r="U299" s="226"/>
      <c r="V299" s="226"/>
      <c r="W299" s="226"/>
      <c r="X299" s="226"/>
      <c r="Y299" s="226"/>
      <c r="Z299" s="226"/>
      <c r="AA299" s="226"/>
      <c r="AB299" s="226"/>
      <c r="AC299" s="226"/>
      <c r="AD299" s="226"/>
      <c r="AE299" s="226"/>
      <c r="AF299" s="226"/>
      <c r="AG299" s="226"/>
      <c r="AH299" s="226"/>
      <c r="AI299" s="226"/>
      <c r="AJ299" s="226"/>
      <c r="AK299" s="226"/>
      <c r="AL299" s="226"/>
      <c r="AM299" s="226"/>
      <c r="AN299" s="226"/>
      <c r="AO299" s="226"/>
      <c r="AP299" s="226"/>
      <c r="AQ299" s="226"/>
      <c r="AR299" s="226"/>
      <c r="AS299" s="226"/>
      <c r="AT299" s="226"/>
      <c r="AU299" s="226"/>
      <c r="AV299" s="226"/>
      <c r="AW299" s="226"/>
      <c r="AX299" s="226"/>
      <c r="AY299" s="226"/>
      <c r="AZ299" s="226"/>
      <c r="BA299" s="226"/>
      <c r="BB299" s="226"/>
      <c r="BC299" s="226"/>
      <c r="BD299" s="226"/>
      <c r="BE299" s="226"/>
      <c r="BF299" s="226"/>
      <c r="BG299" s="226"/>
      <c r="BH299" s="226"/>
      <c r="BI299" s="226"/>
      <c r="BJ299" s="226"/>
      <c r="BK299" s="226"/>
      <c r="BL299" s="226"/>
      <c r="BM299" s="226"/>
      <c r="BN299" s="226"/>
      <c r="BO299" s="226"/>
      <c r="BP299" s="226"/>
      <c r="BQ299" s="226"/>
      <c r="BR299" s="226"/>
      <c r="BS299" s="226"/>
      <c r="BT299" s="226"/>
      <c r="BU299" s="226"/>
      <c r="BV299" s="226"/>
      <c r="BW299" s="226"/>
      <c r="BX299" s="226"/>
      <c r="BY299" s="226"/>
      <c r="BZ299" s="226"/>
      <c r="CA299" s="226"/>
      <c r="CB299" s="226"/>
      <c r="CC299" s="226"/>
      <c r="CD299" s="226"/>
      <c r="CE299" s="226"/>
      <c r="CF299" s="226"/>
      <c r="CG299" s="226"/>
      <c r="CH299" s="226"/>
      <c r="CI299" s="226"/>
      <c r="CJ299" s="226"/>
      <c r="CK299" s="226"/>
      <c r="CL299" s="226"/>
      <c r="CM299" s="226"/>
      <c r="CN299" s="226"/>
      <c r="CO299" s="226"/>
      <c r="CP299" s="226"/>
      <c r="CQ299" s="226"/>
      <c r="CR299" s="226"/>
      <c r="CS299" s="226"/>
      <c r="CT299" s="226"/>
      <c r="CU299" s="226"/>
      <c r="CV299" s="226"/>
      <c r="CW299" s="226"/>
      <c r="CX299" s="226"/>
      <c r="CY299" s="226"/>
      <c r="CZ299" s="226"/>
      <c r="DA299" s="226"/>
      <c r="DB299" s="226"/>
      <c r="DC299" s="226"/>
    </row>
    <row r="300" spans="1:107" s="201" customFormat="1" ht="27">
      <c r="A300" s="95" t="s">
        <v>742</v>
      </c>
      <c r="B300" s="91" t="str">
        <f>INDEX('Vehicle Level Data'!B:B,MATCH(Overview!$A300,'Vehicle Level Data'!$A:$A,0))</f>
        <v>Redemption 2 Amount</v>
      </c>
      <c r="C300" s="233" t="str">
        <f>IF(ISBLANK(INDEX('Vehicle Level Data'!D:D,MATCH(Overview!$A300,'Vehicle Level Data'!$A:$A,0))),"",INDEX('Vehicle Level Data'!D:D,MATCH(Overview!$A300,'Vehicle Level Data'!$A:$A,0)))</f>
        <v/>
      </c>
      <c r="D300" s="159"/>
      <c r="E300" s="159"/>
      <c r="F300" s="159"/>
      <c r="G300" s="218"/>
    </row>
    <row r="301" spans="1:107" s="204" customFormat="1" ht="27">
      <c r="A301" s="92" t="s">
        <v>744</v>
      </c>
      <c r="B301" s="93" t="str">
        <f>INDEX('Vehicle Level Data'!B:B,MATCH(Overview!$A301,'Vehicle Level Data'!$A:$A,0))</f>
        <v>Redemption 2 Date</v>
      </c>
      <c r="C301" s="301" t="str">
        <f>IF(ISBLANK(INDEX('Vehicle Level Data'!D:D,MATCH(Overview!$A301,'Vehicle Level Data'!$A:$A,0))),"",INDEX('Vehicle Level Data'!D:D,MATCH(Overview!$A301,'Vehicle Level Data'!$A:$A,0)))</f>
        <v/>
      </c>
      <c r="D301" s="162"/>
      <c r="E301" s="162"/>
      <c r="F301" s="162"/>
      <c r="G301" s="218"/>
      <c r="H301" s="226"/>
      <c r="J301" s="226"/>
      <c r="K301" s="226"/>
      <c r="L301" s="226"/>
      <c r="M301" s="226"/>
      <c r="N301" s="226"/>
      <c r="O301" s="226"/>
      <c r="P301" s="226"/>
      <c r="Q301" s="226"/>
      <c r="R301" s="226"/>
      <c r="S301" s="226"/>
      <c r="T301" s="226"/>
      <c r="U301" s="226"/>
      <c r="V301" s="226"/>
      <c r="W301" s="226"/>
      <c r="X301" s="226"/>
      <c r="Y301" s="226"/>
      <c r="Z301" s="226"/>
      <c r="AA301" s="226"/>
      <c r="AB301" s="226"/>
      <c r="AC301" s="226"/>
      <c r="AD301" s="226"/>
      <c r="AE301" s="226"/>
      <c r="AF301" s="226"/>
      <c r="AG301" s="226"/>
      <c r="AH301" s="226"/>
      <c r="AI301" s="226"/>
      <c r="AJ301" s="226"/>
      <c r="AK301" s="226"/>
      <c r="AL301" s="226"/>
      <c r="AM301" s="226"/>
      <c r="AN301" s="226"/>
      <c r="AO301" s="226"/>
      <c r="AP301" s="226"/>
      <c r="AQ301" s="226"/>
      <c r="AR301" s="226"/>
      <c r="AS301" s="226"/>
      <c r="AT301" s="226"/>
      <c r="AU301" s="226"/>
      <c r="AV301" s="226"/>
      <c r="AW301" s="226"/>
      <c r="AX301" s="226"/>
      <c r="AY301" s="226"/>
      <c r="AZ301" s="226"/>
      <c r="BA301" s="226"/>
      <c r="BB301" s="226"/>
      <c r="BC301" s="226"/>
      <c r="BD301" s="226"/>
      <c r="BE301" s="226"/>
      <c r="BF301" s="226"/>
      <c r="BG301" s="226"/>
      <c r="BH301" s="226"/>
      <c r="BI301" s="226"/>
      <c r="BJ301" s="226"/>
      <c r="BK301" s="226"/>
      <c r="BL301" s="226"/>
      <c r="BM301" s="226"/>
      <c r="BN301" s="226"/>
      <c r="BO301" s="226"/>
      <c r="BP301" s="226"/>
      <c r="BQ301" s="226"/>
      <c r="BR301" s="226"/>
      <c r="BS301" s="226"/>
      <c r="BT301" s="226"/>
      <c r="BU301" s="226"/>
      <c r="BV301" s="226"/>
      <c r="BW301" s="226"/>
      <c r="BX301" s="226"/>
      <c r="BY301" s="226"/>
      <c r="BZ301" s="226"/>
      <c r="CA301" s="226"/>
      <c r="CB301" s="226"/>
      <c r="CC301" s="226"/>
      <c r="CD301" s="226"/>
      <c r="CE301" s="226"/>
      <c r="CF301" s="226"/>
      <c r="CG301" s="226"/>
      <c r="CH301" s="226"/>
      <c r="CI301" s="226"/>
      <c r="CJ301" s="226"/>
      <c r="CK301" s="226"/>
      <c r="CL301" s="226"/>
      <c r="CM301" s="226"/>
      <c r="CN301" s="226"/>
      <c r="CO301" s="226"/>
      <c r="CP301" s="226"/>
      <c r="CQ301" s="226"/>
      <c r="CR301" s="226"/>
      <c r="CS301" s="226"/>
      <c r="CT301" s="226"/>
      <c r="CU301" s="226"/>
      <c r="CV301" s="226"/>
      <c r="CW301" s="226"/>
      <c r="CX301" s="226"/>
      <c r="CY301" s="226"/>
      <c r="CZ301" s="226"/>
      <c r="DA301" s="226"/>
      <c r="DB301" s="226"/>
      <c r="DC301" s="226"/>
    </row>
    <row r="302" spans="1:107" s="201" customFormat="1" ht="27">
      <c r="A302" s="95" t="s">
        <v>746</v>
      </c>
      <c r="B302" s="91" t="str">
        <f>INDEX('Vehicle Level Data'!B:B,MATCH(Overview!$A302,'Vehicle Level Data'!$A:$A,0))</f>
        <v>Redemption 3 Amount</v>
      </c>
      <c r="C302" s="233" t="str">
        <f>IF(ISBLANK(INDEX('Vehicle Level Data'!D:D,MATCH(Overview!$A302,'Vehicle Level Data'!$A:$A,0))),"",INDEX('Vehicle Level Data'!D:D,MATCH(Overview!$A302,'Vehicle Level Data'!$A:$A,0)))</f>
        <v/>
      </c>
      <c r="D302" s="159"/>
      <c r="E302" s="159"/>
      <c r="F302" s="159"/>
      <c r="G302" s="218"/>
    </row>
    <row r="303" spans="1:107" s="204" customFormat="1" ht="27">
      <c r="A303" s="92" t="s">
        <v>748</v>
      </c>
      <c r="B303" s="93" t="str">
        <f>INDEX('Vehicle Level Data'!B:B,MATCH(Overview!$A303,'Vehicle Level Data'!$A:$A,0))</f>
        <v>Redemption 3 Date</v>
      </c>
      <c r="C303" s="301" t="str">
        <f>IF(ISBLANK(INDEX('Vehicle Level Data'!D:D,MATCH(Overview!$A303,'Vehicle Level Data'!$A:$A,0))),"",INDEX('Vehicle Level Data'!D:D,MATCH(Overview!$A303,'Vehicle Level Data'!$A:$A,0)))</f>
        <v/>
      </c>
      <c r="D303" s="162"/>
      <c r="E303" s="162"/>
      <c r="F303" s="162"/>
      <c r="G303" s="218"/>
      <c r="H303" s="226"/>
      <c r="J303" s="226"/>
      <c r="K303" s="226"/>
      <c r="L303" s="226"/>
      <c r="M303" s="226"/>
      <c r="N303" s="226"/>
      <c r="O303" s="226"/>
      <c r="P303" s="226"/>
      <c r="Q303" s="226"/>
      <c r="R303" s="226"/>
      <c r="S303" s="226"/>
      <c r="T303" s="226"/>
      <c r="U303" s="226"/>
      <c r="V303" s="226"/>
      <c r="W303" s="226"/>
      <c r="X303" s="226"/>
      <c r="Y303" s="226"/>
      <c r="Z303" s="226"/>
      <c r="AA303" s="226"/>
      <c r="AB303" s="226"/>
      <c r="AC303" s="226"/>
      <c r="AD303" s="226"/>
      <c r="AE303" s="226"/>
      <c r="AF303" s="226"/>
      <c r="AG303" s="226"/>
      <c r="AH303" s="226"/>
      <c r="AI303" s="226"/>
      <c r="AJ303" s="226"/>
      <c r="AK303" s="226"/>
      <c r="AL303" s="226"/>
      <c r="AM303" s="226"/>
      <c r="AN303" s="226"/>
      <c r="AO303" s="226"/>
      <c r="AP303" s="226"/>
      <c r="AQ303" s="226"/>
      <c r="AR303" s="226"/>
      <c r="AS303" s="226"/>
      <c r="AT303" s="226"/>
      <c r="AU303" s="226"/>
      <c r="AV303" s="226"/>
      <c r="AW303" s="226"/>
      <c r="AX303" s="226"/>
      <c r="AY303" s="226"/>
      <c r="AZ303" s="226"/>
      <c r="BA303" s="226"/>
      <c r="BB303" s="226"/>
      <c r="BC303" s="226"/>
      <c r="BD303" s="226"/>
      <c r="BE303" s="226"/>
      <c r="BF303" s="226"/>
      <c r="BG303" s="226"/>
      <c r="BH303" s="226"/>
      <c r="BI303" s="226"/>
      <c r="BJ303" s="226"/>
      <c r="BK303" s="226"/>
      <c r="BL303" s="226"/>
      <c r="BM303" s="226"/>
      <c r="BN303" s="226"/>
      <c r="BO303" s="226"/>
      <c r="BP303" s="226"/>
      <c r="BQ303" s="226"/>
      <c r="BR303" s="226"/>
      <c r="BS303" s="226"/>
      <c r="BT303" s="226"/>
      <c r="BU303" s="226"/>
      <c r="BV303" s="226"/>
      <c r="BW303" s="226"/>
      <c r="BX303" s="226"/>
      <c r="BY303" s="226"/>
      <c r="BZ303" s="226"/>
      <c r="CA303" s="226"/>
      <c r="CB303" s="226"/>
      <c r="CC303" s="226"/>
      <c r="CD303" s="226"/>
      <c r="CE303" s="226"/>
      <c r="CF303" s="226"/>
      <c r="CG303" s="226"/>
      <c r="CH303" s="226"/>
      <c r="CI303" s="226"/>
      <c r="CJ303" s="226"/>
      <c r="CK303" s="226"/>
      <c r="CL303" s="226"/>
      <c r="CM303" s="226"/>
      <c r="CN303" s="226"/>
      <c r="CO303" s="226"/>
      <c r="CP303" s="226"/>
      <c r="CQ303" s="226"/>
      <c r="CR303" s="226"/>
      <c r="CS303" s="226"/>
      <c r="CT303" s="226"/>
      <c r="CU303" s="226"/>
      <c r="CV303" s="226"/>
      <c r="CW303" s="226"/>
      <c r="CX303" s="226"/>
      <c r="CY303" s="226"/>
      <c r="CZ303" s="226"/>
      <c r="DA303" s="226"/>
      <c r="DB303" s="226"/>
      <c r="DC303" s="226"/>
    </row>
    <row r="304" spans="1:107" s="201" customFormat="1" ht="27">
      <c r="A304" s="95" t="s">
        <v>750</v>
      </c>
      <c r="B304" s="91" t="str">
        <f>INDEX('Vehicle Level Data'!B:B,MATCH(Overview!$A304,'Vehicle Level Data'!$A:$A,0))</f>
        <v>Redemption 4 Amount</v>
      </c>
      <c r="C304" s="233" t="str">
        <f>IF(ISBLANK(INDEX('Vehicle Level Data'!D:D,MATCH(Overview!$A304,'Vehicle Level Data'!$A:$A,0))),"",INDEX('Vehicle Level Data'!D:D,MATCH(Overview!$A304,'Vehicle Level Data'!$A:$A,0)))</f>
        <v/>
      </c>
      <c r="D304" s="159"/>
      <c r="E304" s="159"/>
      <c r="F304" s="159"/>
      <c r="G304" s="218"/>
    </row>
    <row r="305" spans="1:107" s="204" customFormat="1" ht="27">
      <c r="A305" s="92" t="s">
        <v>752</v>
      </c>
      <c r="B305" s="93" t="str">
        <f>INDEX('Vehicle Level Data'!B:B,MATCH(Overview!$A305,'Vehicle Level Data'!$A:$A,0))</f>
        <v>Redemption 4 Date</v>
      </c>
      <c r="C305" s="301" t="str">
        <f>IF(ISBLANK(INDEX('Vehicle Level Data'!D:D,MATCH(Overview!$A305,'Vehicle Level Data'!$A:$A,0))),"",INDEX('Vehicle Level Data'!D:D,MATCH(Overview!$A305,'Vehicle Level Data'!$A:$A,0)))</f>
        <v/>
      </c>
      <c r="D305" s="162"/>
      <c r="E305" s="162"/>
      <c r="F305" s="162"/>
      <c r="G305" s="218"/>
      <c r="H305" s="226"/>
      <c r="J305" s="226"/>
      <c r="K305" s="226"/>
      <c r="L305" s="226"/>
      <c r="M305" s="226"/>
      <c r="N305" s="226"/>
      <c r="O305" s="226"/>
      <c r="P305" s="226"/>
      <c r="Q305" s="226"/>
      <c r="R305" s="226"/>
      <c r="S305" s="226"/>
      <c r="T305" s="226"/>
      <c r="U305" s="226"/>
      <c r="V305" s="226"/>
      <c r="W305" s="226"/>
      <c r="X305" s="226"/>
      <c r="Y305" s="226"/>
      <c r="Z305" s="226"/>
      <c r="AA305" s="226"/>
      <c r="AB305" s="226"/>
      <c r="AC305" s="226"/>
      <c r="AD305" s="226"/>
      <c r="AE305" s="226"/>
      <c r="AF305" s="226"/>
      <c r="AG305" s="226"/>
      <c r="AH305" s="226"/>
      <c r="AI305" s="226"/>
      <c r="AJ305" s="226"/>
      <c r="AK305" s="226"/>
      <c r="AL305" s="226"/>
      <c r="AM305" s="226"/>
      <c r="AN305" s="226"/>
      <c r="AO305" s="226"/>
      <c r="AP305" s="226"/>
      <c r="AQ305" s="226"/>
      <c r="AR305" s="226"/>
      <c r="AS305" s="226"/>
      <c r="AT305" s="226"/>
      <c r="AU305" s="226"/>
      <c r="AV305" s="226"/>
      <c r="AW305" s="226"/>
      <c r="AX305" s="226"/>
      <c r="AY305" s="226"/>
      <c r="AZ305" s="226"/>
      <c r="BA305" s="226"/>
      <c r="BB305" s="226"/>
      <c r="BC305" s="226"/>
      <c r="BD305" s="226"/>
      <c r="BE305" s="226"/>
      <c r="BF305" s="226"/>
      <c r="BG305" s="226"/>
      <c r="BH305" s="226"/>
      <c r="BI305" s="226"/>
      <c r="BJ305" s="226"/>
      <c r="BK305" s="226"/>
      <c r="BL305" s="226"/>
      <c r="BM305" s="226"/>
      <c r="BN305" s="226"/>
      <c r="BO305" s="226"/>
      <c r="BP305" s="226"/>
      <c r="BQ305" s="226"/>
      <c r="BR305" s="226"/>
      <c r="BS305" s="226"/>
      <c r="BT305" s="226"/>
      <c r="BU305" s="226"/>
      <c r="BV305" s="226"/>
      <c r="BW305" s="226"/>
      <c r="BX305" s="226"/>
      <c r="BY305" s="226"/>
      <c r="BZ305" s="226"/>
      <c r="CA305" s="226"/>
      <c r="CB305" s="226"/>
      <c r="CC305" s="226"/>
      <c r="CD305" s="226"/>
      <c r="CE305" s="226"/>
      <c r="CF305" s="226"/>
      <c r="CG305" s="226"/>
      <c r="CH305" s="226"/>
      <c r="CI305" s="226"/>
      <c r="CJ305" s="226"/>
      <c r="CK305" s="226"/>
      <c r="CL305" s="226"/>
      <c r="CM305" s="226"/>
      <c r="CN305" s="226"/>
      <c r="CO305" s="226"/>
      <c r="CP305" s="226"/>
      <c r="CQ305" s="226"/>
      <c r="CR305" s="226"/>
      <c r="CS305" s="226"/>
      <c r="CT305" s="226"/>
      <c r="CU305" s="226"/>
      <c r="CV305" s="226"/>
      <c r="CW305" s="226"/>
      <c r="CX305" s="226"/>
      <c r="CY305" s="226"/>
      <c r="CZ305" s="226"/>
      <c r="DA305" s="226"/>
      <c r="DB305" s="226"/>
      <c r="DC305" s="226"/>
    </row>
    <row r="306" spans="1:107" s="201" customFormat="1" ht="27">
      <c r="A306" s="95" t="s">
        <v>754</v>
      </c>
      <c r="B306" s="91" t="str">
        <f>INDEX('Vehicle Level Data'!B:B,MATCH(Overview!$A306,'Vehicle Level Data'!$A:$A,0))</f>
        <v>Redemption 5 Amount</v>
      </c>
      <c r="C306" s="233" t="str">
        <f>IF(ISBLANK(INDEX('Vehicle Level Data'!D:D,MATCH(Overview!$A306,'Vehicle Level Data'!$A:$A,0))),"",INDEX('Vehicle Level Data'!D:D,MATCH(Overview!$A306,'Vehicle Level Data'!$A:$A,0)))</f>
        <v/>
      </c>
      <c r="D306" s="159"/>
      <c r="E306" s="159"/>
      <c r="F306" s="159"/>
      <c r="G306" s="218"/>
    </row>
    <row r="307" spans="1:107" s="204" customFormat="1" ht="27">
      <c r="A307" s="92" t="s">
        <v>756</v>
      </c>
      <c r="B307" s="93" t="str">
        <f>INDEX('Vehicle Level Data'!B:B,MATCH(Overview!$A307,'Vehicle Level Data'!$A:$A,0))</f>
        <v>Redemption 5 Date</v>
      </c>
      <c r="C307" s="301" t="str">
        <f>IF(ISBLANK(INDEX('Vehicle Level Data'!D:D,MATCH(Overview!$A307,'Vehicle Level Data'!$A:$A,0))),"",INDEX('Vehicle Level Data'!D:D,MATCH(Overview!$A307,'Vehicle Level Data'!$A:$A,0)))</f>
        <v/>
      </c>
      <c r="D307" s="162"/>
      <c r="E307" s="162"/>
      <c r="F307" s="162"/>
      <c r="G307" s="218"/>
      <c r="H307" s="226"/>
      <c r="J307" s="226"/>
      <c r="K307" s="226"/>
      <c r="L307" s="226"/>
      <c r="M307" s="226"/>
      <c r="N307" s="226"/>
      <c r="O307" s="226"/>
      <c r="P307" s="226"/>
      <c r="Q307" s="226"/>
      <c r="R307" s="226"/>
      <c r="S307" s="226"/>
      <c r="T307" s="226"/>
      <c r="U307" s="226"/>
      <c r="V307" s="226"/>
      <c r="W307" s="226"/>
      <c r="X307" s="226"/>
      <c r="Y307" s="226"/>
      <c r="Z307" s="226"/>
      <c r="AA307" s="226"/>
      <c r="AB307" s="226"/>
      <c r="AC307" s="226"/>
      <c r="AD307" s="226"/>
      <c r="AE307" s="226"/>
      <c r="AF307" s="226"/>
      <c r="AG307" s="226"/>
      <c r="AH307" s="226"/>
      <c r="AI307" s="226"/>
      <c r="AJ307" s="226"/>
      <c r="AK307" s="226"/>
      <c r="AL307" s="226"/>
      <c r="AM307" s="226"/>
      <c r="AN307" s="226"/>
      <c r="AO307" s="226"/>
      <c r="AP307" s="226"/>
      <c r="AQ307" s="226"/>
      <c r="AR307" s="226"/>
      <c r="AS307" s="226"/>
      <c r="AT307" s="226"/>
      <c r="AU307" s="226"/>
      <c r="AV307" s="226"/>
      <c r="AW307" s="226"/>
      <c r="AX307" s="226"/>
      <c r="AY307" s="226"/>
      <c r="AZ307" s="226"/>
      <c r="BA307" s="226"/>
      <c r="BB307" s="226"/>
      <c r="BC307" s="226"/>
      <c r="BD307" s="226"/>
      <c r="BE307" s="226"/>
      <c r="BF307" s="226"/>
      <c r="BG307" s="226"/>
      <c r="BH307" s="226"/>
      <c r="BI307" s="226"/>
      <c r="BJ307" s="226"/>
      <c r="BK307" s="226"/>
      <c r="BL307" s="226"/>
      <c r="BM307" s="226"/>
      <c r="BN307" s="226"/>
      <c r="BO307" s="226"/>
      <c r="BP307" s="226"/>
      <c r="BQ307" s="226"/>
      <c r="BR307" s="226"/>
      <c r="BS307" s="226"/>
      <c r="BT307" s="226"/>
      <c r="BU307" s="226"/>
      <c r="BV307" s="226"/>
      <c r="BW307" s="226"/>
      <c r="BX307" s="226"/>
      <c r="BY307" s="226"/>
      <c r="BZ307" s="226"/>
      <c r="CA307" s="226"/>
      <c r="CB307" s="226"/>
      <c r="CC307" s="226"/>
      <c r="CD307" s="226"/>
      <c r="CE307" s="226"/>
      <c r="CF307" s="226"/>
      <c r="CG307" s="226"/>
      <c r="CH307" s="226"/>
      <c r="CI307" s="226"/>
      <c r="CJ307" s="226"/>
      <c r="CK307" s="226"/>
      <c r="CL307" s="226"/>
      <c r="CM307" s="226"/>
      <c r="CN307" s="226"/>
      <c r="CO307" s="226"/>
      <c r="CP307" s="226"/>
      <c r="CQ307" s="226"/>
      <c r="CR307" s="226"/>
      <c r="CS307" s="226"/>
      <c r="CT307" s="226"/>
      <c r="CU307" s="226"/>
      <c r="CV307" s="226"/>
      <c r="CW307" s="226"/>
      <c r="CX307" s="226"/>
      <c r="CY307" s="226"/>
      <c r="CZ307" s="226"/>
      <c r="DA307" s="226"/>
      <c r="DB307" s="226"/>
      <c r="DC307" s="226"/>
    </row>
    <row r="308" spans="1:107" s="201" customFormat="1" ht="27">
      <c r="A308" s="95" t="s">
        <v>758</v>
      </c>
      <c r="B308" s="91" t="str">
        <f>INDEX('Vehicle Level Data'!B:B,MATCH(Overview!$A308,'Vehicle Level Data'!$A:$A,0))</f>
        <v>Redemption 6 Amount</v>
      </c>
      <c r="C308" s="233" t="str">
        <f>IF(ISBLANK(INDEX('Vehicle Level Data'!D:D,MATCH(Overview!$A308,'Vehicle Level Data'!$A:$A,0))),"",INDEX('Vehicle Level Data'!D:D,MATCH(Overview!$A308,'Vehicle Level Data'!$A:$A,0)))</f>
        <v/>
      </c>
      <c r="D308" s="159"/>
      <c r="E308" s="159"/>
      <c r="F308" s="159"/>
      <c r="G308" s="218"/>
    </row>
    <row r="309" spans="1:107" s="204" customFormat="1" ht="27">
      <c r="A309" s="92" t="s">
        <v>760</v>
      </c>
      <c r="B309" s="93" t="str">
        <f>INDEX('Vehicle Level Data'!B:B,MATCH(Overview!$A309,'Vehicle Level Data'!$A:$A,0))</f>
        <v>Redemption 6 Date</v>
      </c>
      <c r="C309" s="301" t="str">
        <f>IF(ISBLANK(INDEX('Vehicle Level Data'!D:D,MATCH(Overview!$A309,'Vehicle Level Data'!$A:$A,0))),"",INDEX('Vehicle Level Data'!D:D,MATCH(Overview!$A309,'Vehicle Level Data'!$A:$A,0)))</f>
        <v/>
      </c>
      <c r="D309" s="162"/>
      <c r="E309" s="162"/>
      <c r="F309" s="162"/>
      <c r="G309" s="218"/>
      <c r="H309" s="226"/>
      <c r="J309" s="226"/>
      <c r="K309" s="226"/>
      <c r="L309" s="226"/>
      <c r="M309" s="226"/>
      <c r="N309" s="226"/>
      <c r="O309" s="226"/>
      <c r="P309" s="226"/>
      <c r="Q309" s="226"/>
      <c r="R309" s="226"/>
      <c r="S309" s="226"/>
      <c r="T309" s="226"/>
      <c r="U309" s="226"/>
      <c r="V309" s="226"/>
      <c r="W309" s="226"/>
      <c r="X309" s="226"/>
      <c r="Y309" s="226"/>
      <c r="Z309" s="226"/>
      <c r="AA309" s="226"/>
      <c r="AB309" s="226"/>
      <c r="AC309" s="226"/>
      <c r="AD309" s="226"/>
      <c r="AE309" s="226"/>
      <c r="AF309" s="226"/>
      <c r="AG309" s="226"/>
      <c r="AH309" s="226"/>
      <c r="AI309" s="226"/>
      <c r="AJ309" s="226"/>
      <c r="AK309" s="226"/>
      <c r="AL309" s="226"/>
      <c r="AM309" s="226"/>
      <c r="AN309" s="226"/>
      <c r="AO309" s="226"/>
      <c r="AP309" s="226"/>
      <c r="AQ309" s="226"/>
      <c r="AR309" s="226"/>
      <c r="AS309" s="226"/>
      <c r="AT309" s="226"/>
      <c r="AU309" s="226"/>
      <c r="AV309" s="226"/>
      <c r="AW309" s="226"/>
      <c r="AX309" s="226"/>
      <c r="AY309" s="226"/>
      <c r="AZ309" s="226"/>
      <c r="BA309" s="226"/>
      <c r="BB309" s="226"/>
      <c r="BC309" s="226"/>
      <c r="BD309" s="226"/>
      <c r="BE309" s="226"/>
      <c r="BF309" s="226"/>
      <c r="BG309" s="226"/>
      <c r="BH309" s="226"/>
      <c r="BI309" s="226"/>
      <c r="BJ309" s="226"/>
      <c r="BK309" s="226"/>
      <c r="BL309" s="226"/>
      <c r="BM309" s="226"/>
      <c r="BN309" s="226"/>
      <c r="BO309" s="226"/>
      <c r="BP309" s="226"/>
      <c r="BQ309" s="226"/>
      <c r="BR309" s="226"/>
      <c r="BS309" s="226"/>
      <c r="BT309" s="226"/>
      <c r="BU309" s="226"/>
      <c r="BV309" s="226"/>
      <c r="BW309" s="226"/>
      <c r="BX309" s="226"/>
      <c r="BY309" s="226"/>
      <c r="BZ309" s="226"/>
      <c r="CA309" s="226"/>
      <c r="CB309" s="226"/>
      <c r="CC309" s="226"/>
      <c r="CD309" s="226"/>
      <c r="CE309" s="226"/>
      <c r="CF309" s="226"/>
      <c r="CG309" s="226"/>
      <c r="CH309" s="226"/>
      <c r="CI309" s="226"/>
      <c r="CJ309" s="226"/>
      <c r="CK309" s="226"/>
      <c r="CL309" s="226"/>
      <c r="CM309" s="226"/>
      <c r="CN309" s="226"/>
      <c r="CO309" s="226"/>
      <c r="CP309" s="226"/>
      <c r="CQ309" s="226"/>
      <c r="CR309" s="226"/>
      <c r="CS309" s="226"/>
      <c r="CT309" s="226"/>
      <c r="CU309" s="226"/>
      <c r="CV309" s="226"/>
      <c r="CW309" s="226"/>
      <c r="CX309" s="226"/>
      <c r="CY309" s="226"/>
      <c r="CZ309" s="226"/>
      <c r="DA309" s="226"/>
      <c r="DB309" s="226"/>
      <c r="DC309" s="226"/>
    </row>
    <row r="310" spans="1:107" s="201" customFormat="1" ht="27">
      <c r="A310" s="95" t="s">
        <v>762</v>
      </c>
      <c r="B310" s="91" t="str">
        <f>INDEX('Vehicle Level Data'!B:B,MATCH(Overview!$A310,'Vehicle Level Data'!$A:$A,0))</f>
        <v>Redemption 7 Amount</v>
      </c>
      <c r="C310" s="233" t="str">
        <f>IF(ISBLANK(INDEX('Vehicle Level Data'!D:D,MATCH(Overview!$A310,'Vehicle Level Data'!$A:$A,0))),"",INDEX('Vehicle Level Data'!D:D,MATCH(Overview!$A310,'Vehicle Level Data'!$A:$A,0)))</f>
        <v/>
      </c>
      <c r="D310" s="159"/>
      <c r="E310" s="159"/>
      <c r="F310" s="159"/>
      <c r="G310" s="218"/>
    </row>
    <row r="311" spans="1:107" s="204" customFormat="1" ht="27">
      <c r="A311" s="92" t="s">
        <v>764</v>
      </c>
      <c r="B311" s="93" t="str">
        <f>INDEX('Vehicle Level Data'!B:B,MATCH(Overview!$A311,'Vehicle Level Data'!$A:$A,0))</f>
        <v>Redemption 7 Date</v>
      </c>
      <c r="C311" s="301" t="str">
        <f>IF(ISBLANK(INDEX('Vehicle Level Data'!D:D,MATCH(Overview!$A311,'Vehicle Level Data'!$A:$A,0))),"",INDEX('Vehicle Level Data'!D:D,MATCH(Overview!$A311,'Vehicle Level Data'!$A:$A,0)))</f>
        <v/>
      </c>
      <c r="D311" s="162"/>
      <c r="E311" s="162"/>
      <c r="F311" s="162"/>
      <c r="G311" s="218"/>
      <c r="H311" s="226"/>
      <c r="J311" s="226"/>
      <c r="K311" s="226"/>
      <c r="L311" s="226"/>
      <c r="M311" s="226"/>
      <c r="N311" s="226"/>
      <c r="O311" s="226"/>
      <c r="P311" s="226"/>
      <c r="Q311" s="226"/>
      <c r="R311" s="226"/>
      <c r="S311" s="226"/>
      <c r="T311" s="226"/>
      <c r="U311" s="226"/>
      <c r="V311" s="226"/>
      <c r="W311" s="226"/>
      <c r="X311" s="226"/>
      <c r="Y311" s="226"/>
      <c r="Z311" s="226"/>
      <c r="AA311" s="226"/>
      <c r="AB311" s="226"/>
      <c r="AC311" s="226"/>
      <c r="AD311" s="226"/>
      <c r="AE311" s="226"/>
      <c r="AF311" s="226"/>
      <c r="AG311" s="226"/>
      <c r="AH311" s="226"/>
      <c r="AI311" s="226"/>
      <c r="AJ311" s="226"/>
      <c r="AK311" s="226"/>
      <c r="AL311" s="226"/>
      <c r="AM311" s="226"/>
      <c r="AN311" s="226"/>
      <c r="AO311" s="226"/>
      <c r="AP311" s="226"/>
      <c r="AQ311" s="226"/>
      <c r="AR311" s="226"/>
      <c r="AS311" s="226"/>
      <c r="AT311" s="226"/>
      <c r="AU311" s="226"/>
      <c r="AV311" s="226"/>
      <c r="AW311" s="226"/>
      <c r="AX311" s="226"/>
      <c r="AY311" s="226"/>
      <c r="AZ311" s="226"/>
      <c r="BA311" s="226"/>
      <c r="BB311" s="226"/>
      <c r="BC311" s="226"/>
      <c r="BD311" s="226"/>
      <c r="BE311" s="226"/>
      <c r="BF311" s="226"/>
      <c r="BG311" s="226"/>
      <c r="BH311" s="226"/>
      <c r="BI311" s="226"/>
      <c r="BJ311" s="226"/>
      <c r="BK311" s="226"/>
      <c r="BL311" s="226"/>
      <c r="BM311" s="226"/>
      <c r="BN311" s="226"/>
      <c r="BO311" s="226"/>
      <c r="BP311" s="226"/>
      <c r="BQ311" s="226"/>
      <c r="BR311" s="226"/>
      <c r="BS311" s="226"/>
      <c r="BT311" s="226"/>
      <c r="BU311" s="226"/>
      <c r="BV311" s="226"/>
      <c r="BW311" s="226"/>
      <c r="BX311" s="226"/>
      <c r="BY311" s="226"/>
      <c r="BZ311" s="226"/>
      <c r="CA311" s="226"/>
      <c r="CB311" s="226"/>
      <c r="CC311" s="226"/>
      <c r="CD311" s="226"/>
      <c r="CE311" s="226"/>
      <c r="CF311" s="226"/>
      <c r="CG311" s="226"/>
      <c r="CH311" s="226"/>
      <c r="CI311" s="226"/>
      <c r="CJ311" s="226"/>
      <c r="CK311" s="226"/>
      <c r="CL311" s="226"/>
      <c r="CM311" s="226"/>
      <c r="CN311" s="226"/>
      <c r="CO311" s="226"/>
      <c r="CP311" s="226"/>
      <c r="CQ311" s="226"/>
      <c r="CR311" s="226"/>
      <c r="CS311" s="226"/>
      <c r="CT311" s="226"/>
      <c r="CU311" s="226"/>
      <c r="CV311" s="226"/>
      <c r="CW311" s="226"/>
      <c r="CX311" s="226"/>
      <c r="CY311" s="226"/>
      <c r="CZ311" s="226"/>
      <c r="DA311" s="226"/>
      <c r="DB311" s="226"/>
      <c r="DC311" s="226"/>
    </row>
    <row r="312" spans="1:107" s="201" customFormat="1" ht="27">
      <c r="A312" s="95" t="s">
        <v>766</v>
      </c>
      <c r="B312" s="91" t="str">
        <f>INDEX('Vehicle Level Data'!B:B,MATCH(Overview!$A312,'Vehicle Level Data'!$A:$A,0))</f>
        <v>Redemption 8 Amount</v>
      </c>
      <c r="C312" s="233" t="str">
        <f>IF(ISBLANK(INDEX('Vehicle Level Data'!D:D,MATCH(Overview!$A312,'Vehicle Level Data'!$A:$A,0))),"",INDEX('Vehicle Level Data'!D:D,MATCH(Overview!$A312,'Vehicle Level Data'!$A:$A,0)))</f>
        <v/>
      </c>
      <c r="D312" s="159"/>
      <c r="E312" s="159"/>
      <c r="F312" s="159"/>
      <c r="G312" s="218"/>
    </row>
    <row r="313" spans="1:107" s="204" customFormat="1" ht="27">
      <c r="A313" s="92" t="s">
        <v>768</v>
      </c>
      <c r="B313" s="93" t="str">
        <f>INDEX('Vehicle Level Data'!B:B,MATCH(Overview!$A313,'Vehicle Level Data'!$A:$A,0))</f>
        <v>Redemption 8 Date</v>
      </c>
      <c r="C313" s="301" t="str">
        <f>IF(ISBLANK(INDEX('Vehicle Level Data'!D:D,MATCH(Overview!$A313,'Vehicle Level Data'!$A:$A,0))),"",INDEX('Vehicle Level Data'!D:D,MATCH(Overview!$A313,'Vehicle Level Data'!$A:$A,0)))</f>
        <v/>
      </c>
      <c r="D313" s="162"/>
      <c r="E313" s="162"/>
      <c r="F313" s="162"/>
      <c r="G313" s="218"/>
      <c r="H313" s="226"/>
      <c r="J313" s="226"/>
      <c r="K313" s="226"/>
      <c r="L313" s="226"/>
      <c r="M313" s="226"/>
      <c r="N313" s="226"/>
      <c r="O313" s="226"/>
      <c r="P313" s="226"/>
      <c r="Q313" s="226"/>
      <c r="R313" s="226"/>
      <c r="S313" s="226"/>
      <c r="T313" s="226"/>
      <c r="U313" s="226"/>
      <c r="V313" s="226"/>
      <c r="W313" s="226"/>
      <c r="X313" s="226"/>
      <c r="Y313" s="226"/>
      <c r="Z313" s="226"/>
      <c r="AA313" s="226"/>
      <c r="AB313" s="226"/>
      <c r="AC313" s="226"/>
      <c r="AD313" s="226"/>
      <c r="AE313" s="226"/>
      <c r="AF313" s="226"/>
      <c r="AG313" s="226"/>
      <c r="AH313" s="226"/>
      <c r="AI313" s="226"/>
      <c r="AJ313" s="226"/>
      <c r="AK313" s="226"/>
      <c r="AL313" s="226"/>
      <c r="AM313" s="226"/>
      <c r="AN313" s="226"/>
      <c r="AO313" s="226"/>
      <c r="AP313" s="226"/>
      <c r="AQ313" s="226"/>
      <c r="AR313" s="226"/>
      <c r="AS313" s="226"/>
      <c r="AT313" s="226"/>
      <c r="AU313" s="226"/>
      <c r="AV313" s="226"/>
      <c r="AW313" s="226"/>
      <c r="AX313" s="226"/>
      <c r="AY313" s="226"/>
      <c r="AZ313" s="226"/>
      <c r="BA313" s="226"/>
      <c r="BB313" s="226"/>
      <c r="BC313" s="226"/>
      <c r="BD313" s="226"/>
      <c r="BE313" s="226"/>
      <c r="BF313" s="226"/>
      <c r="BG313" s="226"/>
      <c r="BH313" s="226"/>
      <c r="BI313" s="226"/>
      <c r="BJ313" s="226"/>
      <c r="BK313" s="226"/>
      <c r="BL313" s="226"/>
      <c r="BM313" s="226"/>
      <c r="BN313" s="226"/>
      <c r="BO313" s="226"/>
      <c r="BP313" s="226"/>
      <c r="BQ313" s="226"/>
      <c r="BR313" s="226"/>
      <c r="BS313" s="226"/>
      <c r="BT313" s="226"/>
      <c r="BU313" s="226"/>
      <c r="BV313" s="226"/>
      <c r="BW313" s="226"/>
      <c r="BX313" s="226"/>
      <c r="BY313" s="226"/>
      <c r="BZ313" s="226"/>
      <c r="CA313" s="226"/>
      <c r="CB313" s="226"/>
      <c r="CC313" s="226"/>
      <c r="CD313" s="226"/>
      <c r="CE313" s="226"/>
      <c r="CF313" s="226"/>
      <c r="CG313" s="226"/>
      <c r="CH313" s="226"/>
      <c r="CI313" s="226"/>
      <c r="CJ313" s="226"/>
      <c r="CK313" s="226"/>
      <c r="CL313" s="226"/>
      <c r="CM313" s="226"/>
      <c r="CN313" s="226"/>
      <c r="CO313" s="226"/>
      <c r="CP313" s="226"/>
      <c r="CQ313" s="226"/>
      <c r="CR313" s="226"/>
      <c r="CS313" s="226"/>
      <c r="CT313" s="226"/>
      <c r="CU313" s="226"/>
      <c r="CV313" s="226"/>
      <c r="CW313" s="226"/>
      <c r="CX313" s="226"/>
      <c r="CY313" s="226"/>
      <c r="CZ313" s="226"/>
      <c r="DA313" s="226"/>
      <c r="DB313" s="226"/>
      <c r="DC313" s="226"/>
    </row>
    <row r="314" spans="1:107" s="201" customFormat="1" ht="27">
      <c r="A314" s="95" t="s">
        <v>770</v>
      </c>
      <c r="B314" s="91" t="str">
        <f>INDEX('Vehicle Level Data'!B:B,MATCH(Overview!$A314,'Vehicle Level Data'!$A:$A,0))</f>
        <v>Redemption 9 Amount</v>
      </c>
      <c r="C314" s="233" t="str">
        <f>IF(ISBLANK(INDEX('Vehicle Level Data'!D:D,MATCH(Overview!$A314,'Vehicle Level Data'!$A:$A,0))),"",INDEX('Vehicle Level Data'!D:D,MATCH(Overview!$A314,'Vehicle Level Data'!$A:$A,0)))</f>
        <v/>
      </c>
      <c r="D314" s="159"/>
      <c r="E314" s="159"/>
      <c r="F314" s="159"/>
      <c r="G314" s="218"/>
    </row>
    <row r="315" spans="1:107" s="204" customFormat="1" ht="27">
      <c r="A315" s="92" t="s">
        <v>772</v>
      </c>
      <c r="B315" s="93" t="str">
        <f>INDEX('Vehicle Level Data'!B:B,MATCH(Overview!$A315,'Vehicle Level Data'!$A:$A,0))</f>
        <v>Redemption 9 Date</v>
      </c>
      <c r="C315" s="301" t="str">
        <f>IF(ISBLANK(INDEX('Vehicle Level Data'!D:D,MATCH(Overview!$A315,'Vehicle Level Data'!$A:$A,0))),"",INDEX('Vehicle Level Data'!D:D,MATCH(Overview!$A315,'Vehicle Level Data'!$A:$A,0)))</f>
        <v/>
      </c>
      <c r="D315" s="162"/>
      <c r="E315" s="162"/>
      <c r="F315" s="162"/>
      <c r="G315" s="218"/>
      <c r="H315" s="226"/>
      <c r="J315" s="226"/>
      <c r="K315" s="226"/>
      <c r="L315" s="226"/>
      <c r="M315" s="226"/>
      <c r="N315" s="226"/>
      <c r="O315" s="226"/>
      <c r="P315" s="226"/>
      <c r="Q315" s="226"/>
      <c r="R315" s="226"/>
      <c r="S315" s="226"/>
      <c r="T315" s="226"/>
      <c r="U315" s="226"/>
      <c r="V315" s="226"/>
      <c r="W315" s="226"/>
      <c r="X315" s="226"/>
      <c r="Y315" s="226"/>
      <c r="Z315" s="226"/>
      <c r="AA315" s="226"/>
      <c r="AB315" s="226"/>
      <c r="AC315" s="226"/>
      <c r="AD315" s="226"/>
      <c r="AE315" s="226"/>
      <c r="AF315" s="226"/>
      <c r="AG315" s="226"/>
      <c r="AH315" s="226"/>
      <c r="AI315" s="226"/>
      <c r="AJ315" s="226"/>
      <c r="AK315" s="226"/>
      <c r="AL315" s="226"/>
      <c r="AM315" s="226"/>
      <c r="AN315" s="226"/>
      <c r="AO315" s="226"/>
      <c r="AP315" s="226"/>
      <c r="AQ315" s="226"/>
      <c r="AR315" s="226"/>
      <c r="AS315" s="226"/>
      <c r="AT315" s="226"/>
      <c r="AU315" s="226"/>
      <c r="AV315" s="226"/>
      <c r="AW315" s="226"/>
      <c r="AX315" s="226"/>
      <c r="AY315" s="226"/>
      <c r="AZ315" s="226"/>
      <c r="BA315" s="226"/>
      <c r="BB315" s="226"/>
      <c r="BC315" s="226"/>
      <c r="BD315" s="226"/>
      <c r="BE315" s="226"/>
      <c r="BF315" s="226"/>
      <c r="BG315" s="226"/>
      <c r="BH315" s="226"/>
      <c r="BI315" s="226"/>
      <c r="BJ315" s="226"/>
      <c r="BK315" s="226"/>
      <c r="BL315" s="226"/>
      <c r="BM315" s="226"/>
      <c r="BN315" s="226"/>
      <c r="BO315" s="226"/>
      <c r="BP315" s="226"/>
      <c r="BQ315" s="226"/>
      <c r="BR315" s="226"/>
      <c r="BS315" s="226"/>
      <c r="BT315" s="226"/>
      <c r="BU315" s="226"/>
      <c r="BV315" s="226"/>
      <c r="BW315" s="226"/>
      <c r="BX315" s="226"/>
      <c r="BY315" s="226"/>
      <c r="BZ315" s="226"/>
      <c r="CA315" s="226"/>
      <c r="CB315" s="226"/>
      <c r="CC315" s="226"/>
      <c r="CD315" s="226"/>
      <c r="CE315" s="226"/>
      <c r="CF315" s="226"/>
      <c r="CG315" s="226"/>
      <c r="CH315" s="226"/>
      <c r="CI315" s="226"/>
      <c r="CJ315" s="226"/>
      <c r="CK315" s="226"/>
      <c r="CL315" s="226"/>
      <c r="CM315" s="226"/>
      <c r="CN315" s="226"/>
      <c r="CO315" s="226"/>
      <c r="CP315" s="226"/>
      <c r="CQ315" s="226"/>
      <c r="CR315" s="226"/>
      <c r="CS315" s="226"/>
      <c r="CT315" s="226"/>
      <c r="CU315" s="226"/>
      <c r="CV315" s="226"/>
      <c r="CW315" s="226"/>
      <c r="CX315" s="226"/>
      <c r="CY315" s="226"/>
      <c r="CZ315" s="226"/>
      <c r="DA315" s="226"/>
      <c r="DB315" s="226"/>
      <c r="DC315" s="226"/>
    </row>
    <row r="316" spans="1:107" s="201" customFormat="1" ht="27">
      <c r="A316" s="95" t="s">
        <v>774</v>
      </c>
      <c r="B316" s="91" t="str">
        <f>INDEX('Vehicle Level Data'!B:B,MATCH(Overview!$A316,'Vehicle Level Data'!$A:$A,0))</f>
        <v>Redemption 10 Amount</v>
      </c>
      <c r="C316" s="233" t="str">
        <f>IF(ISBLANK(INDEX('Vehicle Level Data'!D:D,MATCH(Overview!$A316,'Vehicle Level Data'!$A:$A,0))),"",INDEX('Vehicle Level Data'!D:D,MATCH(Overview!$A316,'Vehicle Level Data'!$A:$A,0)))</f>
        <v/>
      </c>
      <c r="D316" s="159"/>
      <c r="E316" s="159"/>
      <c r="F316" s="159"/>
      <c r="G316" s="218"/>
    </row>
    <row r="317" spans="1:107" s="204" customFormat="1" ht="27">
      <c r="A317" s="92" t="s">
        <v>776</v>
      </c>
      <c r="B317" s="93" t="str">
        <f>INDEX('Vehicle Level Data'!B:B,MATCH(Overview!$A317,'Vehicle Level Data'!$A:$A,0))</f>
        <v>Redemption 10 Date</v>
      </c>
      <c r="C317" s="301" t="str">
        <f>IF(ISBLANK(INDEX('Vehicle Level Data'!D:D,MATCH(Overview!$A317,'Vehicle Level Data'!$A:$A,0))),"",INDEX('Vehicle Level Data'!D:D,MATCH(Overview!$A317,'Vehicle Level Data'!$A:$A,0)))</f>
        <v/>
      </c>
      <c r="D317" s="162"/>
      <c r="E317" s="162"/>
      <c r="F317" s="162"/>
      <c r="G317" s="218"/>
      <c r="H317" s="226"/>
      <c r="J317" s="226"/>
      <c r="K317" s="226"/>
      <c r="L317" s="226"/>
      <c r="M317" s="226"/>
      <c r="N317" s="226"/>
      <c r="O317" s="226"/>
      <c r="P317" s="226"/>
      <c r="Q317" s="226"/>
      <c r="R317" s="226"/>
      <c r="S317" s="226"/>
      <c r="T317" s="226"/>
      <c r="U317" s="226"/>
      <c r="V317" s="226"/>
      <c r="W317" s="226"/>
      <c r="X317" s="226"/>
      <c r="Y317" s="226"/>
      <c r="Z317" s="226"/>
      <c r="AA317" s="226"/>
      <c r="AB317" s="226"/>
      <c r="AC317" s="226"/>
      <c r="AD317" s="226"/>
      <c r="AE317" s="226"/>
      <c r="AF317" s="226"/>
      <c r="AG317" s="226"/>
      <c r="AH317" s="226"/>
      <c r="AI317" s="226"/>
      <c r="AJ317" s="226"/>
      <c r="AK317" s="226"/>
      <c r="AL317" s="226"/>
      <c r="AM317" s="226"/>
      <c r="AN317" s="226"/>
      <c r="AO317" s="226"/>
      <c r="AP317" s="226"/>
      <c r="AQ317" s="226"/>
      <c r="AR317" s="226"/>
      <c r="AS317" s="226"/>
      <c r="AT317" s="226"/>
      <c r="AU317" s="226"/>
      <c r="AV317" s="226"/>
      <c r="AW317" s="226"/>
      <c r="AX317" s="226"/>
      <c r="AY317" s="226"/>
      <c r="AZ317" s="226"/>
      <c r="BA317" s="226"/>
      <c r="BB317" s="226"/>
      <c r="BC317" s="226"/>
      <c r="BD317" s="226"/>
      <c r="BE317" s="226"/>
      <c r="BF317" s="226"/>
      <c r="BG317" s="226"/>
      <c r="BH317" s="226"/>
      <c r="BI317" s="226"/>
      <c r="BJ317" s="226"/>
      <c r="BK317" s="226"/>
      <c r="BL317" s="226"/>
      <c r="BM317" s="226"/>
      <c r="BN317" s="226"/>
      <c r="BO317" s="226"/>
      <c r="BP317" s="226"/>
      <c r="BQ317" s="226"/>
      <c r="BR317" s="226"/>
      <c r="BS317" s="226"/>
      <c r="BT317" s="226"/>
      <c r="BU317" s="226"/>
      <c r="BV317" s="226"/>
      <c r="BW317" s="226"/>
      <c r="BX317" s="226"/>
      <c r="BY317" s="226"/>
      <c r="BZ317" s="226"/>
      <c r="CA317" s="226"/>
      <c r="CB317" s="226"/>
      <c r="CC317" s="226"/>
      <c r="CD317" s="226"/>
      <c r="CE317" s="226"/>
      <c r="CF317" s="226"/>
      <c r="CG317" s="226"/>
      <c r="CH317" s="226"/>
      <c r="CI317" s="226"/>
      <c r="CJ317" s="226"/>
      <c r="CK317" s="226"/>
      <c r="CL317" s="226"/>
      <c r="CM317" s="226"/>
      <c r="CN317" s="226"/>
      <c r="CO317" s="226"/>
      <c r="CP317" s="226"/>
      <c r="CQ317" s="226"/>
      <c r="CR317" s="226"/>
      <c r="CS317" s="226"/>
      <c r="CT317" s="226"/>
      <c r="CU317" s="226"/>
      <c r="CV317" s="226"/>
      <c r="CW317" s="226"/>
      <c r="CX317" s="226"/>
      <c r="CY317" s="226"/>
      <c r="CZ317" s="226"/>
      <c r="DA317" s="226"/>
      <c r="DB317" s="226"/>
      <c r="DC317" s="226"/>
    </row>
    <row r="318" spans="1:107" s="201" customFormat="1" ht="27">
      <c r="A318" s="95" t="s">
        <v>778</v>
      </c>
      <c r="B318" s="91" t="str">
        <f>INDEX('Vehicle Level Data'!B:B,MATCH(Overview!$A318,'Vehicle Level Data'!$A:$A,0))</f>
        <v xml:space="preserve">Distribution 1 Amount </v>
      </c>
      <c r="C318" s="233" t="str">
        <f>IF(ISBLANK(INDEX('Vehicle Level Data'!D:D,MATCH(Overview!$A318,'Vehicle Level Data'!$A:$A,0))),"",INDEX('Vehicle Level Data'!D:D,MATCH(Overview!$A318,'Vehicle Level Data'!$A:$A,0)))</f>
        <v/>
      </c>
      <c r="D318" s="159"/>
      <c r="E318" s="159"/>
      <c r="F318" s="159"/>
      <c r="G318" s="218"/>
    </row>
    <row r="319" spans="1:107" s="204" customFormat="1" ht="27">
      <c r="A319" s="92" t="s">
        <v>781</v>
      </c>
      <c r="B319" s="93" t="str">
        <f>INDEX('Vehicle Level Data'!B:B,MATCH(Overview!$A319,'Vehicle Level Data'!$A:$A,0))</f>
        <v>Distribution 1 Date</v>
      </c>
      <c r="C319" s="301" t="str">
        <f>IF(ISBLANK(INDEX('Vehicle Level Data'!D:D,MATCH(Overview!$A319,'Vehicle Level Data'!$A:$A,0))),"",INDEX('Vehicle Level Data'!D:D,MATCH(Overview!$A319,'Vehicle Level Data'!$A:$A,0)))</f>
        <v/>
      </c>
      <c r="D319" s="162"/>
      <c r="E319" s="162"/>
      <c r="F319" s="162"/>
      <c r="G319" s="218"/>
      <c r="H319" s="226"/>
      <c r="J319" s="226"/>
      <c r="K319" s="226"/>
      <c r="L319" s="226"/>
      <c r="M319" s="226"/>
      <c r="N319" s="226"/>
      <c r="O319" s="226"/>
      <c r="P319" s="226"/>
      <c r="Q319" s="226"/>
      <c r="R319" s="226"/>
      <c r="S319" s="226"/>
      <c r="T319" s="226"/>
      <c r="U319" s="226"/>
      <c r="V319" s="226"/>
      <c r="W319" s="226"/>
      <c r="X319" s="226"/>
      <c r="Y319" s="226"/>
      <c r="Z319" s="226"/>
      <c r="AA319" s="226"/>
      <c r="AB319" s="226"/>
      <c r="AC319" s="226"/>
      <c r="AD319" s="226"/>
      <c r="AE319" s="226"/>
      <c r="AF319" s="226"/>
      <c r="AG319" s="226"/>
      <c r="AH319" s="226"/>
      <c r="AI319" s="226"/>
      <c r="AJ319" s="226"/>
      <c r="AK319" s="226"/>
      <c r="AL319" s="226"/>
      <c r="AM319" s="226"/>
      <c r="AN319" s="226"/>
      <c r="AO319" s="226"/>
      <c r="AP319" s="226"/>
      <c r="AQ319" s="226"/>
      <c r="AR319" s="226"/>
      <c r="AS319" s="226"/>
      <c r="AT319" s="226"/>
      <c r="AU319" s="226"/>
      <c r="AV319" s="226"/>
      <c r="AW319" s="226"/>
      <c r="AX319" s="226"/>
      <c r="AY319" s="226"/>
      <c r="AZ319" s="226"/>
      <c r="BA319" s="226"/>
      <c r="BB319" s="226"/>
      <c r="BC319" s="226"/>
      <c r="BD319" s="226"/>
      <c r="BE319" s="226"/>
      <c r="BF319" s="226"/>
      <c r="BG319" s="226"/>
      <c r="BH319" s="226"/>
      <c r="BI319" s="226"/>
      <c r="BJ319" s="226"/>
      <c r="BK319" s="226"/>
      <c r="BL319" s="226"/>
      <c r="BM319" s="226"/>
      <c r="BN319" s="226"/>
      <c r="BO319" s="226"/>
      <c r="BP319" s="226"/>
      <c r="BQ319" s="226"/>
      <c r="BR319" s="226"/>
      <c r="BS319" s="226"/>
      <c r="BT319" s="226"/>
      <c r="BU319" s="226"/>
      <c r="BV319" s="226"/>
      <c r="BW319" s="226"/>
      <c r="BX319" s="226"/>
      <c r="BY319" s="226"/>
      <c r="BZ319" s="226"/>
      <c r="CA319" s="226"/>
      <c r="CB319" s="226"/>
      <c r="CC319" s="226"/>
      <c r="CD319" s="226"/>
      <c r="CE319" s="226"/>
      <c r="CF319" s="226"/>
      <c r="CG319" s="226"/>
      <c r="CH319" s="226"/>
      <c r="CI319" s="226"/>
      <c r="CJ319" s="226"/>
      <c r="CK319" s="226"/>
      <c r="CL319" s="226"/>
      <c r="CM319" s="226"/>
      <c r="CN319" s="226"/>
      <c r="CO319" s="226"/>
      <c r="CP319" s="226"/>
      <c r="CQ319" s="226"/>
      <c r="CR319" s="226"/>
      <c r="CS319" s="226"/>
      <c r="CT319" s="226"/>
      <c r="CU319" s="226"/>
      <c r="CV319" s="226"/>
      <c r="CW319" s="226"/>
      <c r="CX319" s="226"/>
      <c r="CY319" s="226"/>
      <c r="CZ319" s="226"/>
      <c r="DA319" s="226"/>
      <c r="DB319" s="226"/>
      <c r="DC319" s="226"/>
    </row>
    <row r="320" spans="1:107" s="201" customFormat="1" ht="27">
      <c r="A320" s="95" t="s">
        <v>783</v>
      </c>
      <c r="B320" s="91" t="str">
        <f>INDEX('Vehicle Level Data'!B:B,MATCH(Overview!$A320,'Vehicle Level Data'!$A:$A,0))</f>
        <v>Distribution 2 Amount</v>
      </c>
      <c r="C320" s="233" t="str">
        <f>IF(ISBLANK(INDEX('Vehicle Level Data'!D:D,MATCH(Overview!$A320,'Vehicle Level Data'!$A:$A,0))),"",INDEX('Vehicle Level Data'!D:D,MATCH(Overview!$A320,'Vehicle Level Data'!$A:$A,0)))</f>
        <v/>
      </c>
      <c r="D320" s="159"/>
      <c r="E320" s="159"/>
      <c r="F320" s="159"/>
      <c r="G320" s="218"/>
    </row>
    <row r="321" spans="1:107" s="204" customFormat="1" ht="27">
      <c r="A321" s="92" t="s">
        <v>785</v>
      </c>
      <c r="B321" s="93" t="str">
        <f>INDEX('Vehicle Level Data'!B:B,MATCH(Overview!$A321,'Vehicle Level Data'!$A:$A,0))</f>
        <v>Distribution 2 Date</v>
      </c>
      <c r="C321" s="301" t="str">
        <f>IF(ISBLANK(INDEX('Vehicle Level Data'!D:D,MATCH(Overview!$A321,'Vehicle Level Data'!$A:$A,0))),"",INDEX('Vehicle Level Data'!D:D,MATCH(Overview!$A321,'Vehicle Level Data'!$A:$A,0)))</f>
        <v/>
      </c>
      <c r="D321" s="162"/>
      <c r="E321" s="162"/>
      <c r="F321" s="162"/>
      <c r="G321" s="218"/>
      <c r="H321" s="226"/>
      <c r="J321" s="226"/>
      <c r="K321" s="226"/>
      <c r="L321" s="226"/>
      <c r="M321" s="226"/>
      <c r="N321" s="226"/>
      <c r="O321" s="226"/>
      <c r="P321" s="226"/>
      <c r="Q321" s="226"/>
      <c r="R321" s="226"/>
      <c r="S321" s="226"/>
      <c r="T321" s="226"/>
      <c r="U321" s="226"/>
      <c r="V321" s="226"/>
      <c r="W321" s="226"/>
      <c r="X321" s="226"/>
      <c r="Y321" s="226"/>
      <c r="Z321" s="226"/>
      <c r="AA321" s="226"/>
      <c r="AB321" s="226"/>
      <c r="AC321" s="226"/>
      <c r="AD321" s="226"/>
      <c r="AE321" s="226"/>
      <c r="AF321" s="226"/>
      <c r="AG321" s="226"/>
      <c r="AH321" s="226"/>
      <c r="AI321" s="226"/>
      <c r="AJ321" s="226"/>
      <c r="AK321" s="226"/>
      <c r="AL321" s="226"/>
      <c r="AM321" s="226"/>
      <c r="AN321" s="226"/>
      <c r="AO321" s="226"/>
      <c r="AP321" s="226"/>
      <c r="AQ321" s="226"/>
      <c r="AR321" s="226"/>
      <c r="AS321" s="226"/>
      <c r="AT321" s="226"/>
      <c r="AU321" s="226"/>
      <c r="AV321" s="226"/>
      <c r="AW321" s="226"/>
      <c r="AX321" s="226"/>
      <c r="AY321" s="226"/>
      <c r="AZ321" s="226"/>
      <c r="BA321" s="226"/>
      <c r="BB321" s="226"/>
      <c r="BC321" s="226"/>
      <c r="BD321" s="226"/>
      <c r="BE321" s="226"/>
      <c r="BF321" s="226"/>
      <c r="BG321" s="226"/>
      <c r="BH321" s="226"/>
      <c r="BI321" s="226"/>
      <c r="BJ321" s="226"/>
      <c r="BK321" s="226"/>
      <c r="BL321" s="226"/>
      <c r="BM321" s="226"/>
      <c r="BN321" s="226"/>
      <c r="BO321" s="226"/>
      <c r="BP321" s="226"/>
      <c r="BQ321" s="226"/>
      <c r="BR321" s="226"/>
      <c r="BS321" s="226"/>
      <c r="BT321" s="226"/>
      <c r="BU321" s="226"/>
      <c r="BV321" s="226"/>
      <c r="BW321" s="226"/>
      <c r="BX321" s="226"/>
      <c r="BY321" s="226"/>
      <c r="BZ321" s="226"/>
      <c r="CA321" s="226"/>
      <c r="CB321" s="226"/>
      <c r="CC321" s="226"/>
      <c r="CD321" s="226"/>
      <c r="CE321" s="226"/>
      <c r="CF321" s="226"/>
      <c r="CG321" s="226"/>
      <c r="CH321" s="226"/>
      <c r="CI321" s="226"/>
      <c r="CJ321" s="226"/>
      <c r="CK321" s="226"/>
      <c r="CL321" s="226"/>
      <c r="CM321" s="226"/>
      <c r="CN321" s="226"/>
      <c r="CO321" s="226"/>
      <c r="CP321" s="226"/>
      <c r="CQ321" s="226"/>
      <c r="CR321" s="226"/>
      <c r="CS321" s="226"/>
      <c r="CT321" s="226"/>
      <c r="CU321" s="226"/>
      <c r="CV321" s="226"/>
      <c r="CW321" s="226"/>
      <c r="CX321" s="226"/>
      <c r="CY321" s="226"/>
      <c r="CZ321" s="226"/>
      <c r="DA321" s="226"/>
      <c r="DB321" s="226"/>
      <c r="DC321" s="226"/>
    </row>
    <row r="322" spans="1:107" s="201" customFormat="1" ht="27">
      <c r="A322" s="95" t="s">
        <v>787</v>
      </c>
      <c r="B322" s="91" t="str">
        <f>INDEX('Vehicle Level Data'!B:B,MATCH(Overview!$A322,'Vehicle Level Data'!$A:$A,0))</f>
        <v>Distribution 3 Amount</v>
      </c>
      <c r="C322" s="233" t="str">
        <f>IF(ISBLANK(INDEX('Vehicle Level Data'!D:D,MATCH(Overview!$A322,'Vehicle Level Data'!$A:$A,0))),"",INDEX('Vehicle Level Data'!D:D,MATCH(Overview!$A322,'Vehicle Level Data'!$A:$A,0)))</f>
        <v/>
      </c>
      <c r="D322" s="159"/>
      <c r="E322" s="159"/>
      <c r="F322" s="159"/>
      <c r="G322" s="218"/>
    </row>
    <row r="323" spans="1:107" s="204" customFormat="1" ht="27">
      <c r="A323" s="92" t="s">
        <v>789</v>
      </c>
      <c r="B323" s="93" t="str">
        <f>INDEX('Vehicle Level Data'!B:B,MATCH(Overview!$A323,'Vehicle Level Data'!$A:$A,0))</f>
        <v>Distribution 3 Date</v>
      </c>
      <c r="C323" s="301" t="str">
        <f>IF(ISBLANK(INDEX('Vehicle Level Data'!D:D,MATCH(Overview!$A323,'Vehicle Level Data'!$A:$A,0))),"",INDEX('Vehicle Level Data'!D:D,MATCH(Overview!$A323,'Vehicle Level Data'!$A:$A,0)))</f>
        <v/>
      </c>
      <c r="D323" s="162"/>
      <c r="E323" s="162"/>
      <c r="F323" s="162"/>
      <c r="G323" s="218"/>
      <c r="H323" s="226"/>
      <c r="J323" s="226"/>
      <c r="K323" s="226"/>
      <c r="L323" s="226"/>
      <c r="M323" s="226"/>
      <c r="N323" s="226"/>
      <c r="O323" s="226"/>
      <c r="P323" s="226"/>
      <c r="Q323" s="226"/>
      <c r="R323" s="226"/>
      <c r="S323" s="226"/>
      <c r="T323" s="226"/>
      <c r="U323" s="226"/>
      <c r="V323" s="226"/>
      <c r="W323" s="226"/>
      <c r="X323" s="226"/>
      <c r="Y323" s="226"/>
      <c r="Z323" s="226"/>
      <c r="AA323" s="226"/>
      <c r="AB323" s="226"/>
      <c r="AC323" s="226"/>
      <c r="AD323" s="226"/>
      <c r="AE323" s="226"/>
      <c r="AF323" s="226"/>
      <c r="AG323" s="226"/>
      <c r="AH323" s="226"/>
      <c r="AI323" s="226"/>
      <c r="AJ323" s="226"/>
      <c r="AK323" s="226"/>
      <c r="AL323" s="226"/>
      <c r="AM323" s="226"/>
      <c r="AN323" s="226"/>
      <c r="AO323" s="226"/>
      <c r="AP323" s="226"/>
      <c r="AQ323" s="226"/>
      <c r="AR323" s="226"/>
      <c r="AS323" s="226"/>
      <c r="AT323" s="226"/>
      <c r="AU323" s="226"/>
      <c r="AV323" s="226"/>
      <c r="AW323" s="226"/>
      <c r="AX323" s="226"/>
      <c r="AY323" s="226"/>
      <c r="AZ323" s="226"/>
      <c r="BA323" s="226"/>
      <c r="BB323" s="226"/>
      <c r="BC323" s="226"/>
      <c r="BD323" s="226"/>
      <c r="BE323" s="226"/>
      <c r="BF323" s="226"/>
      <c r="BG323" s="226"/>
      <c r="BH323" s="226"/>
      <c r="BI323" s="226"/>
      <c r="BJ323" s="226"/>
      <c r="BK323" s="226"/>
      <c r="BL323" s="226"/>
      <c r="BM323" s="226"/>
      <c r="BN323" s="226"/>
      <c r="BO323" s="226"/>
      <c r="BP323" s="226"/>
      <c r="BQ323" s="226"/>
      <c r="BR323" s="226"/>
      <c r="BS323" s="226"/>
      <c r="BT323" s="226"/>
      <c r="BU323" s="226"/>
      <c r="BV323" s="226"/>
      <c r="BW323" s="226"/>
      <c r="BX323" s="226"/>
      <c r="BY323" s="226"/>
      <c r="BZ323" s="226"/>
      <c r="CA323" s="226"/>
      <c r="CB323" s="226"/>
      <c r="CC323" s="226"/>
      <c r="CD323" s="226"/>
      <c r="CE323" s="226"/>
      <c r="CF323" s="226"/>
      <c r="CG323" s="226"/>
      <c r="CH323" s="226"/>
      <c r="CI323" s="226"/>
      <c r="CJ323" s="226"/>
      <c r="CK323" s="226"/>
      <c r="CL323" s="226"/>
      <c r="CM323" s="226"/>
      <c r="CN323" s="226"/>
      <c r="CO323" s="226"/>
      <c r="CP323" s="226"/>
      <c r="CQ323" s="226"/>
      <c r="CR323" s="226"/>
      <c r="CS323" s="226"/>
      <c r="CT323" s="226"/>
      <c r="CU323" s="226"/>
      <c r="CV323" s="226"/>
      <c r="CW323" s="226"/>
      <c r="CX323" s="226"/>
      <c r="CY323" s="226"/>
      <c r="CZ323" s="226"/>
      <c r="DA323" s="226"/>
      <c r="DB323" s="226"/>
      <c r="DC323" s="226"/>
    </row>
    <row r="324" spans="1:107" s="201" customFormat="1" ht="27">
      <c r="A324" s="95" t="s">
        <v>791</v>
      </c>
      <c r="B324" s="91" t="str">
        <f>INDEX('Vehicle Level Data'!B:B,MATCH(Overview!$A324,'Vehicle Level Data'!$A:$A,0))</f>
        <v>Distribution 4 Amount</v>
      </c>
      <c r="C324" s="233" t="str">
        <f>IF(ISBLANK(INDEX('Vehicle Level Data'!D:D,MATCH(Overview!$A324,'Vehicle Level Data'!$A:$A,0))),"",INDEX('Vehicle Level Data'!D:D,MATCH(Overview!$A324,'Vehicle Level Data'!$A:$A,0)))</f>
        <v/>
      </c>
      <c r="D324" s="159"/>
      <c r="E324" s="159"/>
      <c r="F324" s="159"/>
      <c r="G324" s="218"/>
    </row>
    <row r="325" spans="1:107" s="204" customFormat="1" ht="27">
      <c r="A325" s="92" t="s">
        <v>793</v>
      </c>
      <c r="B325" s="93" t="str">
        <f>INDEX('Vehicle Level Data'!B:B,MATCH(Overview!$A325,'Vehicle Level Data'!$A:$A,0))</f>
        <v>Distribution 4 Date</v>
      </c>
      <c r="C325" s="301" t="str">
        <f>IF(ISBLANK(INDEX('Vehicle Level Data'!D:D,MATCH(Overview!$A325,'Vehicle Level Data'!$A:$A,0))),"",INDEX('Vehicle Level Data'!D:D,MATCH(Overview!$A325,'Vehicle Level Data'!$A:$A,0)))</f>
        <v/>
      </c>
      <c r="D325" s="162"/>
      <c r="E325" s="162"/>
      <c r="F325" s="162"/>
      <c r="G325" s="218"/>
      <c r="H325" s="226"/>
      <c r="J325" s="226"/>
      <c r="K325" s="226"/>
      <c r="L325" s="226"/>
      <c r="M325" s="226"/>
      <c r="N325" s="226"/>
      <c r="O325" s="226"/>
      <c r="P325" s="226"/>
      <c r="Q325" s="226"/>
      <c r="R325" s="226"/>
      <c r="S325" s="226"/>
      <c r="T325" s="226"/>
      <c r="U325" s="226"/>
      <c r="V325" s="226"/>
      <c r="W325" s="226"/>
      <c r="X325" s="226"/>
      <c r="Y325" s="226"/>
      <c r="Z325" s="226"/>
      <c r="AA325" s="226"/>
      <c r="AB325" s="226"/>
      <c r="AC325" s="226"/>
      <c r="AD325" s="226"/>
      <c r="AE325" s="226"/>
      <c r="AF325" s="226"/>
      <c r="AG325" s="226"/>
      <c r="AH325" s="226"/>
      <c r="AI325" s="226"/>
      <c r="AJ325" s="226"/>
      <c r="AK325" s="226"/>
      <c r="AL325" s="226"/>
      <c r="AM325" s="226"/>
      <c r="AN325" s="226"/>
      <c r="AO325" s="226"/>
      <c r="AP325" s="226"/>
      <c r="AQ325" s="226"/>
      <c r="AR325" s="226"/>
      <c r="AS325" s="226"/>
      <c r="AT325" s="226"/>
      <c r="AU325" s="226"/>
      <c r="AV325" s="226"/>
      <c r="AW325" s="226"/>
      <c r="AX325" s="226"/>
      <c r="AY325" s="226"/>
      <c r="AZ325" s="226"/>
      <c r="BA325" s="226"/>
      <c r="BB325" s="226"/>
      <c r="BC325" s="226"/>
      <c r="BD325" s="226"/>
      <c r="BE325" s="226"/>
      <c r="BF325" s="226"/>
      <c r="BG325" s="226"/>
      <c r="BH325" s="226"/>
      <c r="BI325" s="226"/>
      <c r="BJ325" s="226"/>
      <c r="BK325" s="226"/>
      <c r="BL325" s="226"/>
      <c r="BM325" s="226"/>
      <c r="BN325" s="226"/>
      <c r="BO325" s="226"/>
      <c r="BP325" s="226"/>
      <c r="BQ325" s="226"/>
      <c r="BR325" s="226"/>
      <c r="BS325" s="226"/>
      <c r="BT325" s="226"/>
      <c r="BU325" s="226"/>
      <c r="BV325" s="226"/>
      <c r="BW325" s="226"/>
      <c r="BX325" s="226"/>
      <c r="BY325" s="226"/>
      <c r="BZ325" s="226"/>
      <c r="CA325" s="226"/>
      <c r="CB325" s="226"/>
      <c r="CC325" s="226"/>
      <c r="CD325" s="226"/>
      <c r="CE325" s="226"/>
      <c r="CF325" s="226"/>
      <c r="CG325" s="226"/>
      <c r="CH325" s="226"/>
      <c r="CI325" s="226"/>
      <c r="CJ325" s="226"/>
      <c r="CK325" s="226"/>
      <c r="CL325" s="226"/>
      <c r="CM325" s="226"/>
      <c r="CN325" s="226"/>
      <c r="CO325" s="226"/>
      <c r="CP325" s="226"/>
      <c r="CQ325" s="226"/>
      <c r="CR325" s="226"/>
      <c r="CS325" s="226"/>
      <c r="CT325" s="226"/>
      <c r="CU325" s="226"/>
      <c r="CV325" s="226"/>
      <c r="CW325" s="226"/>
      <c r="CX325" s="226"/>
      <c r="CY325" s="226"/>
      <c r="CZ325" s="226"/>
      <c r="DA325" s="226"/>
      <c r="DB325" s="226"/>
      <c r="DC325" s="226"/>
    </row>
    <row r="326" spans="1:107" s="201" customFormat="1" ht="27">
      <c r="A326" s="95" t="s">
        <v>795</v>
      </c>
      <c r="B326" s="91" t="str">
        <f>INDEX('Vehicle Level Data'!B:B,MATCH(Overview!$A326,'Vehicle Level Data'!$A:$A,0))</f>
        <v>Distribution 5 Amount</v>
      </c>
      <c r="C326" s="233" t="str">
        <f>IF(ISBLANK(INDEX('Vehicle Level Data'!D:D,MATCH(Overview!$A326,'Vehicle Level Data'!$A:$A,0))),"",INDEX('Vehicle Level Data'!D:D,MATCH(Overview!$A326,'Vehicle Level Data'!$A:$A,0)))</f>
        <v/>
      </c>
      <c r="D326" s="159"/>
      <c r="E326" s="159"/>
      <c r="F326" s="159"/>
      <c r="G326" s="218"/>
    </row>
    <row r="327" spans="1:107" s="204" customFormat="1" ht="27">
      <c r="A327" s="92" t="s">
        <v>797</v>
      </c>
      <c r="B327" s="93" t="str">
        <f>INDEX('Vehicle Level Data'!B:B,MATCH(Overview!$A327,'Vehicle Level Data'!$A:$A,0))</f>
        <v>Distribution 5 Date</v>
      </c>
      <c r="C327" s="301" t="str">
        <f>IF(ISBLANK(INDEX('Vehicle Level Data'!D:D,MATCH(Overview!$A327,'Vehicle Level Data'!$A:$A,0))),"",INDEX('Vehicle Level Data'!D:D,MATCH(Overview!$A327,'Vehicle Level Data'!$A:$A,0)))</f>
        <v/>
      </c>
      <c r="D327" s="162"/>
      <c r="E327" s="162"/>
      <c r="F327" s="162"/>
      <c r="G327" s="218"/>
      <c r="H327" s="226"/>
      <c r="J327" s="226"/>
      <c r="K327" s="226"/>
      <c r="L327" s="226"/>
      <c r="M327" s="226"/>
      <c r="N327" s="226"/>
      <c r="O327" s="226"/>
      <c r="P327" s="226"/>
      <c r="Q327" s="226"/>
      <c r="R327" s="226"/>
      <c r="S327" s="226"/>
      <c r="T327" s="226"/>
      <c r="U327" s="226"/>
      <c r="V327" s="226"/>
      <c r="W327" s="226"/>
      <c r="X327" s="226"/>
      <c r="Y327" s="226"/>
      <c r="Z327" s="226"/>
      <c r="AA327" s="226"/>
      <c r="AB327" s="226"/>
      <c r="AC327" s="226"/>
      <c r="AD327" s="226"/>
      <c r="AE327" s="226"/>
      <c r="AF327" s="226"/>
      <c r="AG327" s="226"/>
      <c r="AH327" s="226"/>
      <c r="AI327" s="226"/>
      <c r="AJ327" s="226"/>
      <c r="AK327" s="226"/>
      <c r="AL327" s="226"/>
      <c r="AM327" s="226"/>
      <c r="AN327" s="226"/>
      <c r="AO327" s="226"/>
      <c r="AP327" s="226"/>
      <c r="AQ327" s="226"/>
      <c r="AR327" s="226"/>
      <c r="AS327" s="226"/>
      <c r="AT327" s="226"/>
      <c r="AU327" s="226"/>
      <c r="AV327" s="226"/>
      <c r="AW327" s="226"/>
      <c r="AX327" s="226"/>
      <c r="AY327" s="226"/>
      <c r="AZ327" s="226"/>
      <c r="BA327" s="226"/>
      <c r="BB327" s="226"/>
      <c r="BC327" s="226"/>
      <c r="BD327" s="226"/>
      <c r="BE327" s="226"/>
      <c r="BF327" s="226"/>
      <c r="BG327" s="226"/>
      <c r="BH327" s="226"/>
      <c r="BI327" s="226"/>
      <c r="BJ327" s="226"/>
      <c r="BK327" s="226"/>
      <c r="BL327" s="226"/>
      <c r="BM327" s="226"/>
      <c r="BN327" s="226"/>
      <c r="BO327" s="226"/>
      <c r="BP327" s="226"/>
      <c r="BQ327" s="226"/>
      <c r="BR327" s="226"/>
      <c r="BS327" s="226"/>
      <c r="BT327" s="226"/>
      <c r="BU327" s="226"/>
      <c r="BV327" s="226"/>
      <c r="BW327" s="226"/>
      <c r="BX327" s="226"/>
      <c r="BY327" s="226"/>
      <c r="BZ327" s="226"/>
      <c r="CA327" s="226"/>
      <c r="CB327" s="226"/>
      <c r="CC327" s="226"/>
      <c r="CD327" s="226"/>
      <c r="CE327" s="226"/>
      <c r="CF327" s="226"/>
      <c r="CG327" s="226"/>
      <c r="CH327" s="226"/>
      <c r="CI327" s="226"/>
      <c r="CJ327" s="226"/>
      <c r="CK327" s="226"/>
      <c r="CL327" s="226"/>
      <c r="CM327" s="226"/>
      <c r="CN327" s="226"/>
      <c r="CO327" s="226"/>
      <c r="CP327" s="226"/>
      <c r="CQ327" s="226"/>
      <c r="CR327" s="226"/>
      <c r="CS327" s="226"/>
      <c r="CT327" s="226"/>
      <c r="CU327" s="226"/>
      <c r="CV327" s="226"/>
      <c r="CW327" s="226"/>
      <c r="CX327" s="226"/>
      <c r="CY327" s="226"/>
      <c r="CZ327" s="226"/>
      <c r="DA327" s="226"/>
      <c r="DB327" s="226"/>
      <c r="DC327" s="226"/>
    </row>
    <row r="328" spans="1:107" s="201" customFormat="1" ht="27">
      <c r="A328" s="95" t="s">
        <v>799</v>
      </c>
      <c r="B328" s="91" t="str">
        <f>INDEX('Vehicle Level Data'!B:B,MATCH(Overview!$A328,'Vehicle Level Data'!$A:$A,0))</f>
        <v>Distribution 6 Amount</v>
      </c>
      <c r="C328" s="233" t="str">
        <f>IF(ISBLANK(INDEX('Vehicle Level Data'!D:D,MATCH(Overview!$A328,'Vehicle Level Data'!$A:$A,0))),"",INDEX('Vehicle Level Data'!D:D,MATCH(Overview!$A328,'Vehicle Level Data'!$A:$A,0)))</f>
        <v/>
      </c>
      <c r="D328" s="159"/>
      <c r="E328" s="159"/>
      <c r="F328" s="159"/>
      <c r="G328" s="218"/>
    </row>
    <row r="329" spans="1:107" s="204" customFormat="1" ht="27">
      <c r="A329" s="92" t="s">
        <v>801</v>
      </c>
      <c r="B329" s="93" t="str">
        <f>INDEX('Vehicle Level Data'!B:B,MATCH(Overview!$A329,'Vehicle Level Data'!$A:$A,0))</f>
        <v>Distribution 6 Date</v>
      </c>
      <c r="C329" s="301" t="str">
        <f>IF(ISBLANK(INDEX('Vehicle Level Data'!D:D,MATCH(Overview!$A329,'Vehicle Level Data'!$A:$A,0))),"",INDEX('Vehicle Level Data'!D:D,MATCH(Overview!$A329,'Vehicle Level Data'!$A:$A,0)))</f>
        <v/>
      </c>
      <c r="D329" s="162"/>
      <c r="E329" s="162"/>
      <c r="F329" s="162"/>
      <c r="G329" s="218"/>
      <c r="H329" s="226"/>
      <c r="J329" s="226"/>
      <c r="K329" s="226"/>
      <c r="L329" s="226"/>
      <c r="M329" s="226"/>
      <c r="N329" s="226"/>
      <c r="O329" s="226"/>
      <c r="P329" s="226"/>
      <c r="Q329" s="226"/>
      <c r="R329" s="226"/>
      <c r="S329" s="226"/>
      <c r="T329" s="226"/>
      <c r="U329" s="226"/>
      <c r="V329" s="226"/>
      <c r="W329" s="226"/>
      <c r="X329" s="226"/>
      <c r="Y329" s="226"/>
      <c r="Z329" s="226"/>
      <c r="AA329" s="226"/>
      <c r="AB329" s="226"/>
      <c r="AC329" s="226"/>
      <c r="AD329" s="226"/>
      <c r="AE329" s="226"/>
      <c r="AF329" s="226"/>
      <c r="AG329" s="226"/>
      <c r="AH329" s="226"/>
      <c r="AI329" s="226"/>
      <c r="AJ329" s="226"/>
      <c r="AK329" s="226"/>
      <c r="AL329" s="226"/>
      <c r="AM329" s="226"/>
      <c r="AN329" s="226"/>
      <c r="AO329" s="226"/>
      <c r="AP329" s="226"/>
      <c r="AQ329" s="226"/>
      <c r="AR329" s="226"/>
      <c r="AS329" s="226"/>
      <c r="AT329" s="226"/>
      <c r="AU329" s="226"/>
      <c r="AV329" s="226"/>
      <c r="AW329" s="226"/>
      <c r="AX329" s="226"/>
      <c r="AY329" s="226"/>
      <c r="AZ329" s="226"/>
      <c r="BA329" s="226"/>
      <c r="BB329" s="226"/>
      <c r="BC329" s="226"/>
      <c r="BD329" s="226"/>
      <c r="BE329" s="226"/>
      <c r="BF329" s="226"/>
      <c r="BG329" s="226"/>
      <c r="BH329" s="226"/>
      <c r="BI329" s="226"/>
      <c r="BJ329" s="226"/>
      <c r="BK329" s="226"/>
      <c r="BL329" s="226"/>
      <c r="BM329" s="226"/>
      <c r="BN329" s="226"/>
      <c r="BO329" s="226"/>
      <c r="BP329" s="226"/>
      <c r="BQ329" s="226"/>
      <c r="BR329" s="226"/>
      <c r="BS329" s="226"/>
      <c r="BT329" s="226"/>
      <c r="BU329" s="226"/>
      <c r="BV329" s="226"/>
      <c r="BW329" s="226"/>
      <c r="BX329" s="226"/>
      <c r="BY329" s="226"/>
      <c r="BZ329" s="226"/>
      <c r="CA329" s="226"/>
      <c r="CB329" s="226"/>
      <c r="CC329" s="226"/>
      <c r="CD329" s="226"/>
      <c r="CE329" s="226"/>
      <c r="CF329" s="226"/>
      <c r="CG329" s="226"/>
      <c r="CH329" s="226"/>
      <c r="CI329" s="226"/>
      <c r="CJ329" s="226"/>
      <c r="CK329" s="226"/>
      <c r="CL329" s="226"/>
      <c r="CM329" s="226"/>
      <c r="CN329" s="226"/>
      <c r="CO329" s="226"/>
      <c r="CP329" s="226"/>
      <c r="CQ329" s="226"/>
      <c r="CR329" s="226"/>
      <c r="CS329" s="226"/>
      <c r="CT329" s="226"/>
      <c r="CU329" s="226"/>
      <c r="CV329" s="226"/>
      <c r="CW329" s="226"/>
      <c r="CX329" s="226"/>
      <c r="CY329" s="226"/>
      <c r="CZ329" s="226"/>
      <c r="DA329" s="226"/>
      <c r="DB329" s="226"/>
      <c r="DC329" s="226"/>
    </row>
    <row r="330" spans="1:107" s="201" customFormat="1" ht="27">
      <c r="A330" s="95" t="s">
        <v>803</v>
      </c>
      <c r="B330" s="91" t="str">
        <f>INDEX('Vehicle Level Data'!B:B,MATCH(Overview!$A330,'Vehicle Level Data'!$A:$A,0))</f>
        <v>Distribution 7 Amount</v>
      </c>
      <c r="C330" s="233" t="str">
        <f>IF(ISBLANK(INDEX('Vehicle Level Data'!D:D,MATCH(Overview!$A330,'Vehicle Level Data'!$A:$A,0))),"",INDEX('Vehicle Level Data'!D:D,MATCH(Overview!$A330,'Vehicle Level Data'!$A:$A,0)))</f>
        <v/>
      </c>
      <c r="D330" s="159"/>
      <c r="E330" s="159"/>
      <c r="F330" s="159"/>
      <c r="G330" s="218"/>
    </row>
    <row r="331" spans="1:107" s="204" customFormat="1" ht="27">
      <c r="A331" s="92" t="s">
        <v>805</v>
      </c>
      <c r="B331" s="93" t="str">
        <f>INDEX('Vehicle Level Data'!B:B,MATCH(Overview!$A331,'Vehicle Level Data'!$A:$A,0))</f>
        <v>Distribution 7 Date</v>
      </c>
      <c r="C331" s="301" t="str">
        <f>IF(ISBLANK(INDEX('Vehicle Level Data'!D:D,MATCH(Overview!$A331,'Vehicle Level Data'!$A:$A,0))),"",INDEX('Vehicle Level Data'!D:D,MATCH(Overview!$A331,'Vehicle Level Data'!$A:$A,0)))</f>
        <v/>
      </c>
      <c r="D331" s="162"/>
      <c r="E331" s="162"/>
      <c r="F331" s="162"/>
      <c r="G331" s="218"/>
      <c r="H331" s="226"/>
      <c r="J331" s="226"/>
      <c r="K331" s="226"/>
      <c r="L331" s="226"/>
      <c r="M331" s="226"/>
      <c r="N331" s="226"/>
      <c r="O331" s="226"/>
      <c r="P331" s="226"/>
      <c r="Q331" s="226"/>
      <c r="R331" s="226"/>
      <c r="S331" s="226"/>
      <c r="T331" s="226"/>
      <c r="U331" s="226"/>
      <c r="V331" s="226"/>
      <c r="W331" s="226"/>
      <c r="X331" s="226"/>
      <c r="Y331" s="226"/>
      <c r="Z331" s="226"/>
      <c r="AA331" s="226"/>
      <c r="AB331" s="226"/>
      <c r="AC331" s="226"/>
      <c r="AD331" s="226"/>
      <c r="AE331" s="226"/>
      <c r="AF331" s="226"/>
      <c r="AG331" s="226"/>
      <c r="AH331" s="226"/>
      <c r="AI331" s="226"/>
      <c r="AJ331" s="226"/>
      <c r="AK331" s="226"/>
      <c r="AL331" s="226"/>
      <c r="AM331" s="226"/>
      <c r="AN331" s="226"/>
      <c r="AO331" s="226"/>
      <c r="AP331" s="226"/>
      <c r="AQ331" s="226"/>
      <c r="AR331" s="226"/>
      <c r="AS331" s="226"/>
      <c r="AT331" s="226"/>
      <c r="AU331" s="226"/>
      <c r="AV331" s="226"/>
      <c r="AW331" s="226"/>
      <c r="AX331" s="226"/>
      <c r="AY331" s="226"/>
      <c r="AZ331" s="226"/>
      <c r="BA331" s="226"/>
      <c r="BB331" s="226"/>
      <c r="BC331" s="226"/>
      <c r="BD331" s="226"/>
      <c r="BE331" s="226"/>
      <c r="BF331" s="226"/>
      <c r="BG331" s="226"/>
      <c r="BH331" s="226"/>
      <c r="BI331" s="226"/>
      <c r="BJ331" s="226"/>
      <c r="BK331" s="226"/>
      <c r="BL331" s="226"/>
      <c r="BM331" s="226"/>
      <c r="BN331" s="226"/>
      <c r="BO331" s="226"/>
      <c r="BP331" s="226"/>
      <c r="BQ331" s="226"/>
      <c r="BR331" s="226"/>
      <c r="BS331" s="226"/>
      <c r="BT331" s="226"/>
      <c r="BU331" s="226"/>
      <c r="BV331" s="226"/>
      <c r="BW331" s="226"/>
      <c r="BX331" s="226"/>
      <c r="BY331" s="226"/>
      <c r="BZ331" s="226"/>
      <c r="CA331" s="226"/>
      <c r="CB331" s="226"/>
      <c r="CC331" s="226"/>
      <c r="CD331" s="226"/>
      <c r="CE331" s="226"/>
      <c r="CF331" s="226"/>
      <c r="CG331" s="226"/>
      <c r="CH331" s="226"/>
      <c r="CI331" s="226"/>
      <c r="CJ331" s="226"/>
      <c r="CK331" s="226"/>
      <c r="CL331" s="226"/>
      <c r="CM331" s="226"/>
      <c r="CN331" s="226"/>
      <c r="CO331" s="226"/>
      <c r="CP331" s="226"/>
      <c r="CQ331" s="226"/>
      <c r="CR331" s="226"/>
      <c r="CS331" s="226"/>
      <c r="CT331" s="226"/>
      <c r="CU331" s="226"/>
      <c r="CV331" s="226"/>
      <c r="CW331" s="226"/>
      <c r="CX331" s="226"/>
      <c r="CY331" s="226"/>
      <c r="CZ331" s="226"/>
      <c r="DA331" s="226"/>
      <c r="DB331" s="226"/>
      <c r="DC331" s="226"/>
    </row>
    <row r="332" spans="1:107" s="201" customFormat="1" ht="27">
      <c r="A332" s="95" t="s">
        <v>807</v>
      </c>
      <c r="B332" s="91" t="str">
        <f>INDEX('Vehicle Level Data'!B:B,MATCH(Overview!$A332,'Vehicle Level Data'!$A:$A,0))</f>
        <v>Distribution 8 Amount</v>
      </c>
      <c r="C332" s="233" t="str">
        <f>IF(ISBLANK(INDEX('Vehicle Level Data'!D:D,MATCH(Overview!$A332,'Vehicle Level Data'!$A:$A,0))),"",INDEX('Vehicle Level Data'!D:D,MATCH(Overview!$A332,'Vehicle Level Data'!$A:$A,0)))</f>
        <v/>
      </c>
      <c r="D332" s="159"/>
      <c r="E332" s="159"/>
      <c r="F332" s="159"/>
      <c r="G332" s="218"/>
    </row>
    <row r="333" spans="1:107" s="204" customFormat="1" ht="27">
      <c r="A333" s="92" t="s">
        <v>809</v>
      </c>
      <c r="B333" s="93" t="str">
        <f>INDEX('Vehicle Level Data'!B:B,MATCH(Overview!$A333,'Vehicle Level Data'!$A:$A,0))</f>
        <v>Distribution 8 Date</v>
      </c>
      <c r="C333" s="301" t="str">
        <f>IF(ISBLANK(INDEX('Vehicle Level Data'!D:D,MATCH(Overview!$A333,'Vehicle Level Data'!$A:$A,0))),"",INDEX('Vehicle Level Data'!D:D,MATCH(Overview!$A333,'Vehicle Level Data'!$A:$A,0)))</f>
        <v/>
      </c>
      <c r="D333" s="162"/>
      <c r="E333" s="162"/>
      <c r="F333" s="162"/>
      <c r="G333" s="218"/>
      <c r="H333" s="226"/>
      <c r="J333" s="226"/>
      <c r="K333" s="226"/>
      <c r="L333" s="226"/>
      <c r="M333" s="226"/>
      <c r="N333" s="226"/>
      <c r="O333" s="226"/>
      <c r="P333" s="226"/>
      <c r="Q333" s="226"/>
      <c r="R333" s="226"/>
      <c r="S333" s="226"/>
      <c r="T333" s="226"/>
      <c r="U333" s="226"/>
      <c r="V333" s="226"/>
      <c r="W333" s="226"/>
      <c r="X333" s="226"/>
      <c r="Y333" s="226"/>
      <c r="Z333" s="226"/>
      <c r="AA333" s="226"/>
      <c r="AB333" s="226"/>
      <c r="AC333" s="226"/>
      <c r="AD333" s="226"/>
      <c r="AE333" s="226"/>
      <c r="AF333" s="226"/>
      <c r="AG333" s="226"/>
      <c r="AH333" s="226"/>
      <c r="AI333" s="226"/>
      <c r="AJ333" s="226"/>
      <c r="AK333" s="226"/>
      <c r="AL333" s="226"/>
      <c r="AM333" s="226"/>
      <c r="AN333" s="226"/>
      <c r="AO333" s="226"/>
      <c r="AP333" s="226"/>
      <c r="AQ333" s="226"/>
      <c r="AR333" s="226"/>
      <c r="AS333" s="226"/>
      <c r="AT333" s="226"/>
      <c r="AU333" s="226"/>
      <c r="AV333" s="226"/>
      <c r="AW333" s="226"/>
      <c r="AX333" s="226"/>
      <c r="AY333" s="226"/>
      <c r="AZ333" s="226"/>
      <c r="BA333" s="226"/>
      <c r="BB333" s="226"/>
      <c r="BC333" s="226"/>
      <c r="BD333" s="226"/>
      <c r="BE333" s="226"/>
      <c r="BF333" s="226"/>
      <c r="BG333" s="226"/>
      <c r="BH333" s="226"/>
      <c r="BI333" s="226"/>
      <c r="BJ333" s="226"/>
      <c r="BK333" s="226"/>
      <c r="BL333" s="226"/>
      <c r="BM333" s="226"/>
      <c r="BN333" s="226"/>
      <c r="BO333" s="226"/>
      <c r="BP333" s="226"/>
      <c r="BQ333" s="226"/>
      <c r="BR333" s="226"/>
      <c r="BS333" s="226"/>
      <c r="BT333" s="226"/>
      <c r="BU333" s="226"/>
      <c r="BV333" s="226"/>
      <c r="BW333" s="226"/>
      <c r="BX333" s="226"/>
      <c r="BY333" s="226"/>
      <c r="BZ333" s="226"/>
      <c r="CA333" s="226"/>
      <c r="CB333" s="226"/>
      <c r="CC333" s="226"/>
      <c r="CD333" s="226"/>
      <c r="CE333" s="226"/>
      <c r="CF333" s="226"/>
      <c r="CG333" s="226"/>
      <c r="CH333" s="226"/>
      <c r="CI333" s="226"/>
      <c r="CJ333" s="226"/>
      <c r="CK333" s="226"/>
      <c r="CL333" s="226"/>
      <c r="CM333" s="226"/>
      <c r="CN333" s="226"/>
      <c r="CO333" s="226"/>
      <c r="CP333" s="226"/>
      <c r="CQ333" s="226"/>
      <c r="CR333" s="226"/>
      <c r="CS333" s="226"/>
      <c r="CT333" s="226"/>
      <c r="CU333" s="226"/>
      <c r="CV333" s="226"/>
      <c r="CW333" s="226"/>
      <c r="CX333" s="226"/>
      <c r="CY333" s="226"/>
      <c r="CZ333" s="226"/>
      <c r="DA333" s="226"/>
      <c r="DB333" s="226"/>
      <c r="DC333" s="226"/>
    </row>
    <row r="334" spans="1:107" s="201" customFormat="1" ht="27">
      <c r="A334" s="95" t="s">
        <v>811</v>
      </c>
      <c r="B334" s="91" t="str">
        <f>INDEX('Vehicle Level Data'!B:B,MATCH(Overview!$A334,'Vehicle Level Data'!$A:$A,0))</f>
        <v>Distribution 9 Amount</v>
      </c>
      <c r="C334" s="233" t="str">
        <f>IF(ISBLANK(INDEX('Vehicle Level Data'!D:D,MATCH(Overview!$A334,'Vehicle Level Data'!$A:$A,0))),"",INDEX('Vehicle Level Data'!D:D,MATCH(Overview!$A334,'Vehicle Level Data'!$A:$A,0)))</f>
        <v/>
      </c>
      <c r="D334" s="159"/>
      <c r="E334" s="159"/>
      <c r="F334" s="159"/>
      <c r="G334" s="218"/>
    </row>
    <row r="335" spans="1:107" s="204" customFormat="1" ht="27">
      <c r="A335" s="92" t="s">
        <v>813</v>
      </c>
      <c r="B335" s="93" t="str">
        <f>INDEX('Vehicle Level Data'!B:B,MATCH(Overview!$A335,'Vehicle Level Data'!$A:$A,0))</f>
        <v>Distribution 9 Date</v>
      </c>
      <c r="C335" s="301" t="str">
        <f>IF(ISBLANK(INDEX('Vehicle Level Data'!D:D,MATCH(Overview!$A335,'Vehicle Level Data'!$A:$A,0))),"",INDEX('Vehicle Level Data'!D:D,MATCH(Overview!$A335,'Vehicle Level Data'!$A:$A,0)))</f>
        <v/>
      </c>
      <c r="D335" s="162"/>
      <c r="E335" s="162"/>
      <c r="F335" s="162"/>
      <c r="G335" s="218"/>
      <c r="H335" s="226"/>
      <c r="J335" s="226"/>
      <c r="K335" s="226"/>
      <c r="L335" s="226"/>
      <c r="M335" s="226"/>
      <c r="N335" s="226"/>
      <c r="O335" s="226"/>
      <c r="P335" s="226"/>
      <c r="Q335" s="226"/>
      <c r="R335" s="226"/>
      <c r="S335" s="226"/>
      <c r="T335" s="226"/>
      <c r="U335" s="226"/>
      <c r="V335" s="226"/>
      <c r="W335" s="226"/>
      <c r="X335" s="226"/>
      <c r="Y335" s="226"/>
      <c r="Z335" s="226"/>
      <c r="AA335" s="226"/>
      <c r="AB335" s="226"/>
      <c r="AC335" s="226"/>
      <c r="AD335" s="226"/>
      <c r="AE335" s="226"/>
      <c r="AF335" s="226"/>
      <c r="AG335" s="226"/>
      <c r="AH335" s="226"/>
      <c r="AI335" s="226"/>
      <c r="AJ335" s="226"/>
      <c r="AK335" s="226"/>
      <c r="AL335" s="226"/>
      <c r="AM335" s="226"/>
      <c r="AN335" s="226"/>
      <c r="AO335" s="226"/>
      <c r="AP335" s="226"/>
      <c r="AQ335" s="226"/>
      <c r="AR335" s="226"/>
      <c r="AS335" s="226"/>
      <c r="AT335" s="226"/>
      <c r="AU335" s="226"/>
      <c r="AV335" s="226"/>
      <c r="AW335" s="226"/>
      <c r="AX335" s="226"/>
      <c r="AY335" s="226"/>
      <c r="AZ335" s="226"/>
      <c r="BA335" s="226"/>
      <c r="BB335" s="226"/>
      <c r="BC335" s="226"/>
      <c r="BD335" s="226"/>
      <c r="BE335" s="226"/>
      <c r="BF335" s="226"/>
      <c r="BG335" s="226"/>
      <c r="BH335" s="226"/>
      <c r="BI335" s="226"/>
      <c r="BJ335" s="226"/>
      <c r="BK335" s="226"/>
      <c r="BL335" s="226"/>
      <c r="BM335" s="226"/>
      <c r="BN335" s="226"/>
      <c r="BO335" s="226"/>
      <c r="BP335" s="226"/>
      <c r="BQ335" s="226"/>
      <c r="BR335" s="226"/>
      <c r="BS335" s="226"/>
      <c r="BT335" s="226"/>
      <c r="BU335" s="226"/>
      <c r="BV335" s="226"/>
      <c r="BW335" s="226"/>
      <c r="BX335" s="226"/>
      <c r="BY335" s="226"/>
      <c r="BZ335" s="226"/>
      <c r="CA335" s="226"/>
      <c r="CB335" s="226"/>
      <c r="CC335" s="226"/>
      <c r="CD335" s="226"/>
      <c r="CE335" s="226"/>
      <c r="CF335" s="226"/>
      <c r="CG335" s="226"/>
      <c r="CH335" s="226"/>
      <c r="CI335" s="226"/>
      <c r="CJ335" s="226"/>
      <c r="CK335" s="226"/>
      <c r="CL335" s="226"/>
      <c r="CM335" s="226"/>
      <c r="CN335" s="226"/>
      <c r="CO335" s="226"/>
      <c r="CP335" s="226"/>
      <c r="CQ335" s="226"/>
      <c r="CR335" s="226"/>
      <c r="CS335" s="226"/>
      <c r="CT335" s="226"/>
      <c r="CU335" s="226"/>
      <c r="CV335" s="226"/>
      <c r="CW335" s="226"/>
      <c r="CX335" s="226"/>
      <c r="CY335" s="226"/>
      <c r="CZ335" s="226"/>
      <c r="DA335" s="226"/>
      <c r="DB335" s="226"/>
      <c r="DC335" s="226"/>
    </row>
    <row r="336" spans="1:107" s="201" customFormat="1" ht="27">
      <c r="A336" s="95" t="s">
        <v>815</v>
      </c>
      <c r="B336" s="91" t="str">
        <f>INDEX('Vehicle Level Data'!B:B,MATCH(Overview!$A336,'Vehicle Level Data'!$A:$A,0))</f>
        <v>Distribution 10 Amount</v>
      </c>
      <c r="C336" s="233" t="str">
        <f>IF(ISBLANK(INDEX('Vehicle Level Data'!D:D,MATCH(Overview!$A336,'Vehicle Level Data'!$A:$A,0))),"",INDEX('Vehicle Level Data'!D:D,MATCH(Overview!$A336,'Vehicle Level Data'!$A:$A,0)))</f>
        <v/>
      </c>
      <c r="D336" s="159"/>
      <c r="E336" s="159"/>
      <c r="F336" s="159"/>
      <c r="G336" s="218"/>
    </row>
    <row r="337" spans="1:107" s="204" customFormat="1" ht="27">
      <c r="A337" s="92" t="s">
        <v>817</v>
      </c>
      <c r="B337" s="93" t="str">
        <f>INDEX('Vehicle Level Data'!B:B,MATCH(Overview!$A337,'Vehicle Level Data'!$A:$A,0))</f>
        <v>Distribution 10 Date</v>
      </c>
      <c r="C337" s="301" t="str">
        <f>IF(ISBLANK(INDEX('Vehicle Level Data'!D:D,MATCH(Overview!$A337,'Vehicle Level Data'!$A:$A,0))),"",INDEX('Vehicle Level Data'!D:D,MATCH(Overview!$A337,'Vehicle Level Data'!$A:$A,0)))</f>
        <v/>
      </c>
      <c r="D337" s="162"/>
      <c r="E337" s="162"/>
      <c r="F337" s="162"/>
      <c r="G337" s="218"/>
      <c r="H337" s="226"/>
      <c r="J337" s="226"/>
      <c r="K337" s="226"/>
      <c r="L337" s="226"/>
      <c r="M337" s="226"/>
      <c r="N337" s="226"/>
      <c r="O337" s="226"/>
      <c r="P337" s="226"/>
      <c r="Q337" s="226"/>
      <c r="R337" s="226"/>
      <c r="S337" s="226"/>
      <c r="T337" s="226"/>
      <c r="U337" s="226"/>
      <c r="V337" s="226"/>
      <c r="W337" s="226"/>
      <c r="X337" s="226"/>
      <c r="Y337" s="226"/>
      <c r="Z337" s="226"/>
      <c r="AA337" s="226"/>
      <c r="AB337" s="226"/>
      <c r="AC337" s="226"/>
      <c r="AD337" s="226"/>
      <c r="AE337" s="226"/>
      <c r="AF337" s="226"/>
      <c r="AG337" s="226"/>
      <c r="AH337" s="226"/>
      <c r="AI337" s="226"/>
      <c r="AJ337" s="226"/>
      <c r="AK337" s="226"/>
      <c r="AL337" s="226"/>
      <c r="AM337" s="226"/>
      <c r="AN337" s="226"/>
      <c r="AO337" s="226"/>
      <c r="AP337" s="226"/>
      <c r="AQ337" s="226"/>
      <c r="AR337" s="226"/>
      <c r="AS337" s="226"/>
      <c r="AT337" s="226"/>
      <c r="AU337" s="226"/>
      <c r="AV337" s="226"/>
      <c r="AW337" s="226"/>
      <c r="AX337" s="226"/>
      <c r="AY337" s="226"/>
      <c r="AZ337" s="226"/>
      <c r="BA337" s="226"/>
      <c r="BB337" s="226"/>
      <c r="BC337" s="226"/>
      <c r="BD337" s="226"/>
      <c r="BE337" s="226"/>
      <c r="BF337" s="226"/>
      <c r="BG337" s="226"/>
      <c r="BH337" s="226"/>
      <c r="BI337" s="226"/>
      <c r="BJ337" s="226"/>
      <c r="BK337" s="226"/>
      <c r="BL337" s="226"/>
      <c r="BM337" s="226"/>
      <c r="BN337" s="226"/>
      <c r="BO337" s="226"/>
      <c r="BP337" s="226"/>
      <c r="BQ337" s="226"/>
      <c r="BR337" s="226"/>
      <c r="BS337" s="226"/>
      <c r="BT337" s="226"/>
      <c r="BU337" s="226"/>
      <c r="BV337" s="226"/>
      <c r="BW337" s="226"/>
      <c r="BX337" s="226"/>
      <c r="BY337" s="226"/>
      <c r="BZ337" s="226"/>
      <c r="CA337" s="226"/>
      <c r="CB337" s="226"/>
      <c r="CC337" s="226"/>
      <c r="CD337" s="226"/>
      <c r="CE337" s="226"/>
      <c r="CF337" s="226"/>
      <c r="CG337" s="226"/>
      <c r="CH337" s="226"/>
      <c r="CI337" s="226"/>
      <c r="CJ337" s="226"/>
      <c r="CK337" s="226"/>
      <c r="CL337" s="226"/>
      <c r="CM337" s="226"/>
      <c r="CN337" s="226"/>
      <c r="CO337" s="226"/>
      <c r="CP337" s="226"/>
      <c r="CQ337" s="226"/>
      <c r="CR337" s="226"/>
      <c r="CS337" s="226"/>
      <c r="CT337" s="226"/>
      <c r="CU337" s="226"/>
      <c r="CV337" s="226"/>
      <c r="CW337" s="226"/>
      <c r="CX337" s="226"/>
      <c r="CY337" s="226"/>
      <c r="CZ337" s="226"/>
      <c r="DA337" s="226"/>
      <c r="DB337" s="226"/>
      <c r="DC337" s="226"/>
    </row>
    <row r="338" spans="1:107" s="204" customFormat="1" ht="27">
      <c r="A338" s="112"/>
      <c r="B338" s="72"/>
      <c r="C338" s="365"/>
      <c r="D338" s="259"/>
      <c r="E338" s="259"/>
      <c r="F338" s="259"/>
      <c r="G338" s="218"/>
    </row>
    <row r="339" spans="1:107" s="204" customFormat="1" ht="27">
      <c r="A339" s="74"/>
      <c r="B339" s="89" t="s">
        <v>819</v>
      </c>
      <c r="C339" s="360"/>
      <c r="D339" s="255"/>
      <c r="E339" s="255"/>
      <c r="F339" s="255"/>
      <c r="G339" s="218"/>
    </row>
    <row r="340" spans="1:107" s="204" customFormat="1" ht="11.1" customHeight="1">
      <c r="A340" s="102"/>
      <c r="B340" s="103"/>
      <c r="C340" s="364"/>
      <c r="D340" s="258"/>
      <c r="E340" s="258"/>
      <c r="F340" s="258"/>
      <c r="G340" s="218"/>
    </row>
    <row r="341" spans="1:107" s="201" customFormat="1" ht="27">
      <c r="A341" s="95" t="s">
        <v>820</v>
      </c>
      <c r="B341" s="91" t="str">
        <f>INDEX('Vehicle Level Data'!B:B,MATCH(Overview!$A341,'Vehicle Level Data'!$A:$A,0))</f>
        <v>Placeholder Amount</v>
      </c>
      <c r="C341" s="233" t="str">
        <f>IF(ISBLANK(INDEX('Vehicle Level Data'!D:D,MATCH(Overview!$A341,'Vehicle Level Data'!$A:$A,0))),"",INDEX('Vehicle Level Data'!D:D,MATCH(Overview!$A341,'Vehicle Level Data'!$A:$A,0)))</f>
        <v/>
      </c>
      <c r="D341" s="159"/>
      <c r="E341" s="159"/>
      <c r="F341" s="159"/>
      <c r="G341" s="218"/>
    </row>
    <row r="342" spans="1:107" s="204" customFormat="1" ht="27">
      <c r="A342" s="92" t="s">
        <v>823</v>
      </c>
      <c r="B342" s="93" t="str">
        <f>INDEX('Vehicle Level Data'!B:B,MATCH(Overview!$A342,'Vehicle Level Data'!$A:$A,0))</f>
        <v>Placeholder Date</v>
      </c>
      <c r="C342" s="301" t="str">
        <f>IF(ISBLANK(INDEX('Vehicle Level Data'!D:D,MATCH(Overview!$A342,'Vehicle Level Data'!$A:$A,0))),"",INDEX('Vehicle Level Data'!D:D,MATCH(Overview!$A342,'Vehicle Level Data'!$A:$A,0)))</f>
        <v/>
      </c>
      <c r="D342" s="162"/>
      <c r="E342" s="162"/>
      <c r="F342" s="162"/>
      <c r="G342" s="218"/>
      <c r="H342" s="226"/>
      <c r="J342" s="226"/>
      <c r="K342" s="226"/>
      <c r="L342" s="226"/>
      <c r="M342" s="226"/>
      <c r="N342" s="226"/>
      <c r="O342" s="226"/>
      <c r="P342" s="226"/>
      <c r="Q342" s="226"/>
      <c r="R342" s="226"/>
      <c r="S342" s="226"/>
      <c r="T342" s="226"/>
      <c r="U342" s="226"/>
      <c r="V342" s="226"/>
      <c r="W342" s="226"/>
      <c r="X342" s="226"/>
      <c r="Y342" s="226"/>
      <c r="Z342" s="226"/>
      <c r="AA342" s="226"/>
      <c r="AB342" s="226"/>
      <c r="AC342" s="226"/>
      <c r="AD342" s="226"/>
      <c r="AE342" s="226"/>
      <c r="AF342" s="226"/>
      <c r="AG342" s="226"/>
      <c r="AH342" s="226"/>
      <c r="AI342" s="226"/>
      <c r="AJ342" s="226"/>
      <c r="AK342" s="226"/>
      <c r="AL342" s="226"/>
      <c r="AM342" s="226"/>
      <c r="AN342" s="226"/>
      <c r="AO342" s="226"/>
      <c r="AP342" s="226"/>
      <c r="AQ342" s="226"/>
      <c r="AR342" s="226"/>
      <c r="AS342" s="226"/>
      <c r="AT342" s="226"/>
      <c r="AU342" s="226"/>
      <c r="AV342" s="226"/>
      <c r="AW342" s="226"/>
      <c r="AX342" s="226"/>
      <c r="AY342" s="226"/>
      <c r="AZ342" s="226"/>
      <c r="BA342" s="226"/>
      <c r="BB342" s="226"/>
      <c r="BC342" s="226"/>
      <c r="BD342" s="226"/>
      <c r="BE342" s="226"/>
      <c r="BF342" s="226"/>
      <c r="BG342" s="226"/>
      <c r="BH342" s="226"/>
      <c r="BI342" s="226"/>
      <c r="BJ342" s="226"/>
      <c r="BK342" s="226"/>
      <c r="BL342" s="226"/>
      <c r="BM342" s="226"/>
      <c r="BN342" s="226"/>
      <c r="BO342" s="226"/>
      <c r="BP342" s="226"/>
      <c r="BQ342" s="226"/>
      <c r="BR342" s="226"/>
      <c r="BS342" s="226"/>
      <c r="BT342" s="226"/>
      <c r="BU342" s="226"/>
      <c r="BV342" s="226"/>
      <c r="BW342" s="226"/>
      <c r="BX342" s="226"/>
      <c r="BY342" s="226"/>
      <c r="BZ342" s="226"/>
      <c r="CA342" s="226"/>
      <c r="CB342" s="226"/>
      <c r="CC342" s="226"/>
      <c r="CD342" s="226"/>
      <c r="CE342" s="226"/>
      <c r="CF342" s="226"/>
      <c r="CG342" s="226"/>
      <c r="CH342" s="226"/>
      <c r="CI342" s="226"/>
      <c r="CJ342" s="226"/>
      <c r="CK342" s="226"/>
      <c r="CL342" s="226"/>
      <c r="CM342" s="226"/>
      <c r="CN342" s="226"/>
      <c r="CO342" s="226"/>
      <c r="CP342" s="226"/>
      <c r="CQ342" s="226"/>
      <c r="CR342" s="226"/>
      <c r="CS342" s="226"/>
      <c r="CT342" s="226"/>
      <c r="CU342" s="226"/>
      <c r="CV342" s="226"/>
      <c r="CW342" s="226"/>
      <c r="CX342" s="226"/>
      <c r="CY342" s="226"/>
      <c r="CZ342" s="226"/>
      <c r="DA342" s="226"/>
      <c r="DB342" s="226"/>
      <c r="DC342" s="226"/>
    </row>
    <row r="343" spans="1:107" s="201" customFormat="1" ht="27">
      <c r="A343" s="95" t="s">
        <v>825</v>
      </c>
      <c r="B343" s="91" t="str">
        <f>INDEX('Vehicle Level Data'!B:B,MATCH(Overview!$A343,'Vehicle Level Data'!$A:$A,0))</f>
        <v>Placeholder Amount</v>
      </c>
      <c r="C343" s="233" t="str">
        <f>IF(ISBLANK(INDEX('Vehicle Level Data'!D:D,MATCH(Overview!$A343,'Vehicle Level Data'!$A:$A,0))),"",INDEX('Vehicle Level Data'!D:D,MATCH(Overview!$A343,'Vehicle Level Data'!$A:$A,0)))</f>
        <v/>
      </c>
      <c r="D343" s="159"/>
      <c r="E343" s="159"/>
      <c r="F343" s="159"/>
      <c r="G343" s="218"/>
    </row>
    <row r="344" spans="1:107" s="204" customFormat="1" ht="27">
      <c r="A344" s="92" t="s">
        <v>826</v>
      </c>
      <c r="B344" s="93" t="str">
        <f>INDEX('Vehicle Level Data'!B:B,MATCH(Overview!$A344,'Vehicle Level Data'!$A:$A,0))</f>
        <v>Placeholder Date</v>
      </c>
      <c r="C344" s="301" t="str">
        <f>IF(ISBLANK(INDEX('Vehicle Level Data'!D:D,MATCH(Overview!$A344,'Vehicle Level Data'!$A:$A,0))),"",INDEX('Vehicle Level Data'!D:D,MATCH(Overview!$A344,'Vehicle Level Data'!$A:$A,0)))</f>
        <v/>
      </c>
      <c r="D344" s="162"/>
      <c r="E344" s="162"/>
      <c r="F344" s="162"/>
      <c r="G344" s="218"/>
      <c r="H344" s="226"/>
      <c r="J344" s="226"/>
      <c r="K344" s="226"/>
      <c r="L344" s="226"/>
      <c r="M344" s="226"/>
      <c r="N344" s="226"/>
      <c r="O344" s="226"/>
      <c r="P344" s="226"/>
      <c r="Q344" s="226"/>
      <c r="R344" s="226"/>
      <c r="S344" s="226"/>
      <c r="T344" s="226"/>
      <c r="U344" s="226"/>
      <c r="V344" s="226"/>
      <c r="W344" s="226"/>
      <c r="X344" s="226"/>
      <c r="Y344" s="226"/>
      <c r="Z344" s="226"/>
      <c r="AA344" s="226"/>
      <c r="AB344" s="226"/>
      <c r="AC344" s="226"/>
      <c r="AD344" s="226"/>
      <c r="AE344" s="226"/>
      <c r="AF344" s="226"/>
      <c r="AG344" s="226"/>
      <c r="AH344" s="226"/>
      <c r="AI344" s="226"/>
      <c r="AJ344" s="226"/>
      <c r="AK344" s="226"/>
      <c r="AL344" s="226"/>
      <c r="AM344" s="226"/>
      <c r="AN344" s="226"/>
      <c r="AO344" s="226"/>
      <c r="AP344" s="226"/>
      <c r="AQ344" s="226"/>
      <c r="AR344" s="226"/>
      <c r="AS344" s="226"/>
      <c r="AT344" s="226"/>
      <c r="AU344" s="226"/>
      <c r="AV344" s="226"/>
      <c r="AW344" s="226"/>
      <c r="AX344" s="226"/>
      <c r="AY344" s="226"/>
      <c r="AZ344" s="226"/>
      <c r="BA344" s="226"/>
      <c r="BB344" s="226"/>
      <c r="BC344" s="226"/>
      <c r="BD344" s="226"/>
      <c r="BE344" s="226"/>
      <c r="BF344" s="226"/>
      <c r="BG344" s="226"/>
      <c r="BH344" s="226"/>
      <c r="BI344" s="226"/>
      <c r="BJ344" s="226"/>
      <c r="BK344" s="226"/>
      <c r="BL344" s="226"/>
      <c r="BM344" s="226"/>
      <c r="BN344" s="226"/>
      <c r="BO344" s="226"/>
      <c r="BP344" s="226"/>
      <c r="BQ344" s="226"/>
      <c r="BR344" s="226"/>
      <c r="BS344" s="226"/>
      <c r="BT344" s="226"/>
      <c r="BU344" s="226"/>
      <c r="BV344" s="226"/>
      <c r="BW344" s="226"/>
      <c r="BX344" s="226"/>
      <c r="BY344" s="226"/>
      <c r="BZ344" s="226"/>
      <c r="CA344" s="226"/>
      <c r="CB344" s="226"/>
      <c r="CC344" s="226"/>
      <c r="CD344" s="226"/>
      <c r="CE344" s="226"/>
      <c r="CF344" s="226"/>
      <c r="CG344" s="226"/>
      <c r="CH344" s="226"/>
      <c r="CI344" s="226"/>
      <c r="CJ344" s="226"/>
      <c r="CK344" s="226"/>
      <c r="CL344" s="226"/>
      <c r="CM344" s="226"/>
      <c r="CN344" s="226"/>
      <c r="CO344" s="226"/>
      <c r="CP344" s="226"/>
      <c r="CQ344" s="226"/>
      <c r="CR344" s="226"/>
      <c r="CS344" s="226"/>
      <c r="CT344" s="226"/>
      <c r="CU344" s="226"/>
      <c r="CV344" s="226"/>
      <c r="CW344" s="226"/>
      <c r="CX344" s="226"/>
      <c r="CY344" s="226"/>
      <c r="CZ344" s="226"/>
      <c r="DA344" s="226"/>
      <c r="DB344" s="226"/>
      <c r="DC344" s="226"/>
    </row>
    <row r="345" spans="1:107" s="201" customFormat="1" ht="27">
      <c r="A345" s="95" t="s">
        <v>827</v>
      </c>
      <c r="B345" s="91" t="str">
        <f>INDEX('Vehicle Level Data'!B:B,MATCH(Overview!$A345,'Vehicle Level Data'!$A:$A,0))</f>
        <v>Placeholder Amount</v>
      </c>
      <c r="C345" s="233" t="str">
        <f>IF(ISBLANK(INDEX('Vehicle Level Data'!D:D,MATCH(Overview!$A345,'Vehicle Level Data'!$A:$A,0))),"",INDEX('Vehicle Level Data'!D:D,MATCH(Overview!$A345,'Vehicle Level Data'!$A:$A,0)))</f>
        <v/>
      </c>
      <c r="D345" s="159"/>
      <c r="E345" s="159"/>
      <c r="F345" s="159"/>
      <c r="G345" s="218"/>
    </row>
    <row r="346" spans="1:107" s="204" customFormat="1" ht="27">
      <c r="A346" s="92" t="s">
        <v>828</v>
      </c>
      <c r="B346" s="93" t="str">
        <f>INDEX('Vehicle Level Data'!B:B,MATCH(Overview!$A346,'Vehicle Level Data'!$A:$A,0))</f>
        <v>Placeholder Date</v>
      </c>
      <c r="C346" s="301" t="str">
        <f>IF(ISBLANK(INDEX('Vehicle Level Data'!D:D,MATCH(Overview!$A346,'Vehicle Level Data'!$A:$A,0))),"",INDEX('Vehicle Level Data'!D:D,MATCH(Overview!$A346,'Vehicle Level Data'!$A:$A,0)))</f>
        <v/>
      </c>
      <c r="D346" s="162"/>
      <c r="E346" s="162"/>
      <c r="F346" s="162"/>
      <c r="G346" s="218"/>
      <c r="H346" s="226"/>
      <c r="J346" s="226"/>
      <c r="K346" s="226"/>
      <c r="L346" s="226"/>
      <c r="M346" s="226"/>
      <c r="N346" s="226"/>
      <c r="O346" s="226"/>
      <c r="P346" s="226"/>
      <c r="Q346" s="226"/>
      <c r="R346" s="226"/>
      <c r="S346" s="226"/>
      <c r="T346" s="226"/>
      <c r="U346" s="226"/>
      <c r="V346" s="226"/>
      <c r="W346" s="226"/>
      <c r="X346" s="226"/>
      <c r="Y346" s="226"/>
      <c r="Z346" s="226"/>
      <c r="AA346" s="226"/>
      <c r="AB346" s="226"/>
      <c r="AC346" s="226"/>
      <c r="AD346" s="226"/>
      <c r="AE346" s="226"/>
      <c r="AF346" s="226"/>
      <c r="AG346" s="226"/>
      <c r="AH346" s="226"/>
      <c r="AI346" s="226"/>
      <c r="AJ346" s="226"/>
      <c r="AK346" s="226"/>
      <c r="AL346" s="226"/>
      <c r="AM346" s="226"/>
      <c r="AN346" s="226"/>
      <c r="AO346" s="226"/>
      <c r="AP346" s="226"/>
      <c r="AQ346" s="226"/>
      <c r="AR346" s="226"/>
      <c r="AS346" s="226"/>
      <c r="AT346" s="226"/>
      <c r="AU346" s="226"/>
      <c r="AV346" s="226"/>
      <c r="AW346" s="226"/>
      <c r="AX346" s="226"/>
      <c r="AY346" s="226"/>
      <c r="AZ346" s="226"/>
      <c r="BA346" s="226"/>
      <c r="BB346" s="226"/>
      <c r="BC346" s="226"/>
      <c r="BD346" s="226"/>
      <c r="BE346" s="226"/>
      <c r="BF346" s="226"/>
      <c r="BG346" s="226"/>
      <c r="BH346" s="226"/>
      <c r="BI346" s="226"/>
      <c r="BJ346" s="226"/>
      <c r="BK346" s="226"/>
      <c r="BL346" s="226"/>
      <c r="BM346" s="226"/>
      <c r="BN346" s="226"/>
      <c r="BO346" s="226"/>
      <c r="BP346" s="226"/>
      <c r="BQ346" s="226"/>
      <c r="BR346" s="226"/>
      <c r="BS346" s="226"/>
      <c r="BT346" s="226"/>
      <c r="BU346" s="226"/>
      <c r="BV346" s="226"/>
      <c r="BW346" s="226"/>
      <c r="BX346" s="226"/>
      <c r="BY346" s="226"/>
      <c r="BZ346" s="226"/>
      <c r="CA346" s="226"/>
      <c r="CB346" s="226"/>
      <c r="CC346" s="226"/>
      <c r="CD346" s="226"/>
      <c r="CE346" s="226"/>
      <c r="CF346" s="226"/>
      <c r="CG346" s="226"/>
      <c r="CH346" s="226"/>
      <c r="CI346" s="226"/>
      <c r="CJ346" s="226"/>
      <c r="CK346" s="226"/>
      <c r="CL346" s="226"/>
      <c r="CM346" s="226"/>
      <c r="CN346" s="226"/>
      <c r="CO346" s="226"/>
      <c r="CP346" s="226"/>
      <c r="CQ346" s="226"/>
      <c r="CR346" s="226"/>
      <c r="CS346" s="226"/>
      <c r="CT346" s="226"/>
      <c r="CU346" s="226"/>
      <c r="CV346" s="226"/>
      <c r="CW346" s="226"/>
      <c r="CX346" s="226"/>
      <c r="CY346" s="226"/>
      <c r="CZ346" s="226"/>
      <c r="DA346" s="226"/>
      <c r="DB346" s="226"/>
      <c r="DC346" s="226"/>
    </row>
    <row r="347" spans="1:107" s="201" customFormat="1" ht="27">
      <c r="A347" s="95" t="s">
        <v>829</v>
      </c>
      <c r="B347" s="91" t="str">
        <f>INDEX('Vehicle Level Data'!B:B,MATCH(Overview!$A347,'Vehicle Level Data'!$A:$A,0))</f>
        <v>Placeholder Amount</v>
      </c>
      <c r="C347" s="233" t="str">
        <f>IF(ISBLANK(INDEX('Vehicle Level Data'!D:D,MATCH(Overview!$A347,'Vehicle Level Data'!$A:$A,0))),"",INDEX('Vehicle Level Data'!D:D,MATCH(Overview!$A347,'Vehicle Level Data'!$A:$A,0)))</f>
        <v/>
      </c>
      <c r="D347" s="159"/>
      <c r="E347" s="159"/>
      <c r="F347" s="159"/>
      <c r="G347" s="218"/>
    </row>
    <row r="348" spans="1:107" s="204" customFormat="1" ht="27">
      <c r="A348" s="92" t="s">
        <v>830</v>
      </c>
      <c r="B348" s="93" t="str">
        <f>INDEX('Vehicle Level Data'!B:B,MATCH(Overview!$A348,'Vehicle Level Data'!$A:$A,0))</f>
        <v>Placeholder Date</v>
      </c>
      <c r="C348" s="301" t="str">
        <f>IF(ISBLANK(INDEX('Vehicle Level Data'!D:D,MATCH(Overview!$A348,'Vehicle Level Data'!$A:$A,0))),"",INDEX('Vehicle Level Data'!D:D,MATCH(Overview!$A348,'Vehicle Level Data'!$A:$A,0)))</f>
        <v/>
      </c>
      <c r="D348" s="162"/>
      <c r="E348" s="162"/>
      <c r="F348" s="162"/>
      <c r="G348" s="218"/>
      <c r="H348" s="226"/>
      <c r="J348" s="226"/>
      <c r="K348" s="226"/>
      <c r="L348" s="226"/>
      <c r="M348" s="226"/>
      <c r="N348" s="226"/>
      <c r="O348" s="226"/>
      <c r="P348" s="226"/>
      <c r="Q348" s="226"/>
      <c r="R348" s="226"/>
      <c r="S348" s="226"/>
      <c r="T348" s="226"/>
      <c r="U348" s="226"/>
      <c r="V348" s="226"/>
      <c r="W348" s="226"/>
      <c r="X348" s="226"/>
      <c r="Y348" s="226"/>
      <c r="Z348" s="226"/>
      <c r="AA348" s="226"/>
      <c r="AB348" s="226"/>
      <c r="AC348" s="226"/>
      <c r="AD348" s="226"/>
      <c r="AE348" s="226"/>
      <c r="AF348" s="226"/>
      <c r="AG348" s="226"/>
      <c r="AH348" s="226"/>
      <c r="AI348" s="226"/>
      <c r="AJ348" s="226"/>
      <c r="AK348" s="226"/>
      <c r="AL348" s="226"/>
      <c r="AM348" s="226"/>
      <c r="AN348" s="226"/>
      <c r="AO348" s="226"/>
      <c r="AP348" s="226"/>
      <c r="AQ348" s="226"/>
      <c r="AR348" s="226"/>
      <c r="AS348" s="226"/>
      <c r="AT348" s="226"/>
      <c r="AU348" s="226"/>
      <c r="AV348" s="226"/>
      <c r="AW348" s="226"/>
      <c r="AX348" s="226"/>
      <c r="AY348" s="226"/>
      <c r="AZ348" s="226"/>
      <c r="BA348" s="226"/>
      <c r="BB348" s="226"/>
      <c r="BC348" s="226"/>
      <c r="BD348" s="226"/>
      <c r="BE348" s="226"/>
      <c r="BF348" s="226"/>
      <c r="BG348" s="226"/>
      <c r="BH348" s="226"/>
      <c r="BI348" s="226"/>
      <c r="BJ348" s="226"/>
      <c r="BK348" s="226"/>
      <c r="BL348" s="226"/>
      <c r="BM348" s="226"/>
      <c r="BN348" s="226"/>
      <c r="BO348" s="226"/>
      <c r="BP348" s="226"/>
      <c r="BQ348" s="226"/>
      <c r="BR348" s="226"/>
      <c r="BS348" s="226"/>
      <c r="BT348" s="226"/>
      <c r="BU348" s="226"/>
      <c r="BV348" s="226"/>
      <c r="BW348" s="226"/>
      <c r="BX348" s="226"/>
      <c r="BY348" s="226"/>
      <c r="BZ348" s="226"/>
      <c r="CA348" s="226"/>
      <c r="CB348" s="226"/>
      <c r="CC348" s="226"/>
      <c r="CD348" s="226"/>
      <c r="CE348" s="226"/>
      <c r="CF348" s="226"/>
      <c r="CG348" s="226"/>
      <c r="CH348" s="226"/>
      <c r="CI348" s="226"/>
      <c r="CJ348" s="226"/>
      <c r="CK348" s="226"/>
      <c r="CL348" s="226"/>
      <c r="CM348" s="226"/>
      <c r="CN348" s="226"/>
      <c r="CO348" s="226"/>
      <c r="CP348" s="226"/>
      <c r="CQ348" s="226"/>
      <c r="CR348" s="226"/>
      <c r="CS348" s="226"/>
      <c r="CT348" s="226"/>
      <c r="CU348" s="226"/>
      <c r="CV348" s="226"/>
      <c r="CW348" s="226"/>
      <c r="CX348" s="226"/>
      <c r="CY348" s="226"/>
      <c r="CZ348" s="226"/>
      <c r="DA348" s="226"/>
      <c r="DB348" s="226"/>
      <c r="DC348" s="226"/>
    </row>
    <row r="349" spans="1:107" s="201" customFormat="1" ht="27">
      <c r="A349" s="95" t="s">
        <v>831</v>
      </c>
      <c r="B349" s="91" t="str">
        <f>INDEX('Vehicle Level Data'!B:B,MATCH(Overview!$A349,'Vehicle Level Data'!$A:$A,0))</f>
        <v>Placeholder Amount</v>
      </c>
      <c r="C349" s="233" t="str">
        <f>IF(ISBLANK(INDEX('Vehicle Level Data'!D:D,MATCH(Overview!$A349,'Vehicle Level Data'!$A:$A,0))),"",INDEX('Vehicle Level Data'!D:D,MATCH(Overview!$A349,'Vehicle Level Data'!$A:$A,0)))</f>
        <v/>
      </c>
      <c r="D349" s="159"/>
      <c r="E349" s="159"/>
      <c r="F349" s="159"/>
      <c r="G349" s="218"/>
    </row>
    <row r="350" spans="1:107" s="204" customFormat="1" ht="27">
      <c r="A350" s="92" t="s">
        <v>832</v>
      </c>
      <c r="B350" s="93" t="str">
        <f>INDEX('Vehicle Level Data'!B:B,MATCH(Overview!$A350,'Vehicle Level Data'!$A:$A,0))</f>
        <v>Placeholder Date</v>
      </c>
      <c r="C350" s="301" t="str">
        <f>IF(ISBLANK(INDEX('Vehicle Level Data'!D:D,MATCH(Overview!$A350,'Vehicle Level Data'!$A:$A,0))),"",INDEX('Vehicle Level Data'!D:D,MATCH(Overview!$A350,'Vehicle Level Data'!$A:$A,0)))</f>
        <v/>
      </c>
      <c r="D350" s="162"/>
      <c r="E350" s="162"/>
      <c r="F350" s="162"/>
      <c r="G350" s="218"/>
      <c r="H350" s="226"/>
      <c r="J350" s="226"/>
      <c r="K350" s="226"/>
      <c r="L350" s="226"/>
      <c r="M350" s="226"/>
      <c r="N350" s="226"/>
      <c r="O350" s="226"/>
      <c r="P350" s="226"/>
      <c r="Q350" s="226"/>
      <c r="R350" s="226"/>
      <c r="S350" s="226"/>
      <c r="T350" s="226"/>
      <c r="U350" s="226"/>
      <c r="V350" s="226"/>
      <c r="W350" s="226"/>
      <c r="X350" s="226"/>
      <c r="Y350" s="226"/>
      <c r="Z350" s="226"/>
      <c r="AA350" s="226"/>
      <c r="AB350" s="226"/>
      <c r="AC350" s="226"/>
      <c r="AD350" s="226"/>
      <c r="AE350" s="226"/>
      <c r="AF350" s="226"/>
      <c r="AG350" s="226"/>
      <c r="AH350" s="226"/>
      <c r="AI350" s="226"/>
      <c r="AJ350" s="226"/>
      <c r="AK350" s="226"/>
      <c r="AL350" s="226"/>
      <c r="AM350" s="226"/>
      <c r="AN350" s="226"/>
      <c r="AO350" s="226"/>
      <c r="AP350" s="226"/>
      <c r="AQ350" s="226"/>
      <c r="AR350" s="226"/>
      <c r="AS350" s="226"/>
      <c r="AT350" s="226"/>
      <c r="AU350" s="226"/>
      <c r="AV350" s="226"/>
      <c r="AW350" s="226"/>
      <c r="AX350" s="226"/>
      <c r="AY350" s="226"/>
      <c r="AZ350" s="226"/>
      <c r="BA350" s="226"/>
      <c r="BB350" s="226"/>
      <c r="BC350" s="226"/>
      <c r="BD350" s="226"/>
      <c r="BE350" s="226"/>
      <c r="BF350" s="226"/>
      <c r="BG350" s="226"/>
      <c r="BH350" s="226"/>
      <c r="BI350" s="226"/>
      <c r="BJ350" s="226"/>
      <c r="BK350" s="226"/>
      <c r="BL350" s="226"/>
      <c r="BM350" s="226"/>
      <c r="BN350" s="226"/>
      <c r="BO350" s="226"/>
      <c r="BP350" s="226"/>
      <c r="BQ350" s="226"/>
      <c r="BR350" s="226"/>
      <c r="BS350" s="226"/>
      <c r="BT350" s="226"/>
      <c r="BU350" s="226"/>
      <c r="BV350" s="226"/>
      <c r="BW350" s="226"/>
      <c r="BX350" s="226"/>
      <c r="BY350" s="226"/>
      <c r="BZ350" s="226"/>
      <c r="CA350" s="226"/>
      <c r="CB350" s="226"/>
      <c r="CC350" s="226"/>
      <c r="CD350" s="226"/>
      <c r="CE350" s="226"/>
      <c r="CF350" s="226"/>
      <c r="CG350" s="226"/>
      <c r="CH350" s="226"/>
      <c r="CI350" s="226"/>
      <c r="CJ350" s="226"/>
      <c r="CK350" s="226"/>
      <c r="CL350" s="226"/>
      <c r="CM350" s="226"/>
      <c r="CN350" s="226"/>
      <c r="CO350" s="226"/>
      <c r="CP350" s="226"/>
      <c r="CQ350" s="226"/>
      <c r="CR350" s="226"/>
      <c r="CS350" s="226"/>
      <c r="CT350" s="226"/>
      <c r="CU350" s="226"/>
      <c r="CV350" s="226"/>
      <c r="CW350" s="226"/>
      <c r="CX350" s="226"/>
      <c r="CY350" s="226"/>
      <c r="CZ350" s="226"/>
      <c r="DA350" s="226"/>
      <c r="DB350" s="226"/>
      <c r="DC350" s="226"/>
    </row>
    <row r="351" spans="1:107" s="201" customFormat="1" ht="27">
      <c r="A351" s="95" t="s">
        <v>833</v>
      </c>
      <c r="B351" s="91" t="str">
        <f>INDEX('Vehicle Level Data'!B:B,MATCH(Overview!$A351,'Vehicle Level Data'!$A:$A,0))</f>
        <v>Placeholder Amount</v>
      </c>
      <c r="C351" s="233" t="str">
        <f>IF(ISBLANK(INDEX('Vehicle Level Data'!D:D,MATCH(Overview!$A351,'Vehicle Level Data'!$A:$A,0))),"",INDEX('Vehicle Level Data'!D:D,MATCH(Overview!$A351,'Vehicle Level Data'!$A:$A,0)))</f>
        <v/>
      </c>
      <c r="D351" s="159"/>
      <c r="E351" s="159"/>
      <c r="F351" s="159"/>
      <c r="G351" s="218"/>
    </row>
    <row r="352" spans="1:107" s="204" customFormat="1" ht="27">
      <c r="A352" s="92" t="s">
        <v>834</v>
      </c>
      <c r="B352" s="93" t="str">
        <f>INDEX('Vehicle Level Data'!B:B,MATCH(Overview!$A352,'Vehicle Level Data'!$A:$A,0))</f>
        <v>Placeholder Date</v>
      </c>
      <c r="C352" s="301" t="str">
        <f>IF(ISBLANK(INDEX('Vehicle Level Data'!D:D,MATCH(Overview!$A352,'Vehicle Level Data'!$A:$A,0))),"",INDEX('Vehicle Level Data'!D:D,MATCH(Overview!$A352,'Vehicle Level Data'!$A:$A,0)))</f>
        <v/>
      </c>
      <c r="D352" s="162"/>
      <c r="E352" s="162"/>
      <c r="F352" s="162"/>
      <c r="G352" s="218"/>
      <c r="H352" s="226"/>
      <c r="J352" s="226"/>
      <c r="K352" s="226"/>
      <c r="L352" s="226"/>
      <c r="M352" s="226"/>
      <c r="N352" s="226"/>
      <c r="O352" s="226"/>
      <c r="P352" s="226"/>
      <c r="Q352" s="226"/>
      <c r="R352" s="226"/>
      <c r="S352" s="226"/>
      <c r="T352" s="226"/>
      <c r="U352" s="226"/>
      <c r="V352" s="226"/>
      <c r="W352" s="226"/>
      <c r="X352" s="226"/>
      <c r="Y352" s="226"/>
      <c r="Z352" s="226"/>
      <c r="AA352" s="226"/>
      <c r="AB352" s="226"/>
      <c r="AC352" s="226"/>
      <c r="AD352" s="226"/>
      <c r="AE352" s="226"/>
      <c r="AF352" s="226"/>
      <c r="AG352" s="226"/>
      <c r="AH352" s="226"/>
      <c r="AI352" s="226"/>
      <c r="AJ352" s="226"/>
      <c r="AK352" s="226"/>
      <c r="AL352" s="226"/>
      <c r="AM352" s="226"/>
      <c r="AN352" s="226"/>
      <c r="AO352" s="226"/>
      <c r="AP352" s="226"/>
      <c r="AQ352" s="226"/>
      <c r="AR352" s="226"/>
      <c r="AS352" s="226"/>
      <c r="AT352" s="226"/>
      <c r="AU352" s="226"/>
      <c r="AV352" s="226"/>
      <c r="AW352" s="226"/>
      <c r="AX352" s="226"/>
      <c r="AY352" s="226"/>
      <c r="AZ352" s="226"/>
      <c r="BA352" s="226"/>
      <c r="BB352" s="226"/>
      <c r="BC352" s="226"/>
      <c r="BD352" s="226"/>
      <c r="BE352" s="226"/>
      <c r="BF352" s="226"/>
      <c r="BG352" s="226"/>
      <c r="BH352" s="226"/>
      <c r="BI352" s="226"/>
      <c r="BJ352" s="226"/>
      <c r="BK352" s="226"/>
      <c r="BL352" s="226"/>
      <c r="BM352" s="226"/>
      <c r="BN352" s="226"/>
      <c r="BO352" s="226"/>
      <c r="BP352" s="226"/>
      <c r="BQ352" s="226"/>
      <c r="BR352" s="226"/>
      <c r="BS352" s="226"/>
      <c r="BT352" s="226"/>
      <c r="BU352" s="226"/>
      <c r="BV352" s="226"/>
      <c r="BW352" s="226"/>
      <c r="BX352" s="226"/>
      <c r="BY352" s="226"/>
      <c r="BZ352" s="226"/>
      <c r="CA352" s="226"/>
      <c r="CB352" s="226"/>
      <c r="CC352" s="226"/>
      <c r="CD352" s="226"/>
      <c r="CE352" s="226"/>
      <c r="CF352" s="226"/>
      <c r="CG352" s="226"/>
      <c r="CH352" s="226"/>
      <c r="CI352" s="226"/>
      <c r="CJ352" s="226"/>
      <c r="CK352" s="226"/>
      <c r="CL352" s="226"/>
      <c r="CM352" s="226"/>
      <c r="CN352" s="226"/>
      <c r="CO352" s="226"/>
      <c r="CP352" s="226"/>
      <c r="CQ352" s="226"/>
      <c r="CR352" s="226"/>
      <c r="CS352" s="226"/>
      <c r="CT352" s="226"/>
      <c r="CU352" s="226"/>
      <c r="CV352" s="226"/>
      <c r="CW352" s="226"/>
      <c r="CX352" s="226"/>
      <c r="CY352" s="226"/>
      <c r="CZ352" s="226"/>
      <c r="DA352" s="226"/>
      <c r="DB352" s="226"/>
      <c r="DC352" s="226"/>
    </row>
    <row r="353" spans="1:107" s="201" customFormat="1" ht="27">
      <c r="A353" s="95" t="s">
        <v>835</v>
      </c>
      <c r="B353" s="91" t="str">
        <f>INDEX('Vehicle Level Data'!B:B,MATCH(Overview!$A353,'Vehicle Level Data'!$A:$A,0))</f>
        <v>Placeholder Amount</v>
      </c>
      <c r="C353" s="233" t="str">
        <f>IF(ISBLANK(INDEX('Vehicle Level Data'!D:D,MATCH(Overview!$A353,'Vehicle Level Data'!$A:$A,0))),"",INDEX('Vehicle Level Data'!D:D,MATCH(Overview!$A353,'Vehicle Level Data'!$A:$A,0)))</f>
        <v/>
      </c>
      <c r="D353" s="159"/>
      <c r="E353" s="159"/>
      <c r="F353" s="159"/>
      <c r="G353" s="218"/>
    </row>
    <row r="354" spans="1:107" s="204" customFormat="1" ht="27">
      <c r="A354" s="92" t="s">
        <v>836</v>
      </c>
      <c r="B354" s="93" t="str">
        <f>INDEX('Vehicle Level Data'!B:B,MATCH(Overview!$A354,'Vehicle Level Data'!$A:$A,0))</f>
        <v>Placeholder Date</v>
      </c>
      <c r="C354" s="301" t="str">
        <f>IF(ISBLANK(INDEX('Vehicle Level Data'!D:D,MATCH(Overview!$A354,'Vehicle Level Data'!$A:$A,0))),"",INDEX('Vehicle Level Data'!D:D,MATCH(Overview!$A354,'Vehicle Level Data'!$A:$A,0)))</f>
        <v/>
      </c>
      <c r="D354" s="162"/>
      <c r="E354" s="162"/>
      <c r="F354" s="162"/>
      <c r="G354" s="218"/>
      <c r="H354" s="226"/>
      <c r="J354" s="226"/>
      <c r="K354" s="226"/>
      <c r="L354" s="226"/>
      <c r="M354" s="226"/>
      <c r="N354" s="226"/>
      <c r="O354" s="226"/>
      <c r="P354" s="226"/>
      <c r="Q354" s="226"/>
      <c r="R354" s="226"/>
      <c r="S354" s="226"/>
      <c r="T354" s="226"/>
      <c r="U354" s="226"/>
      <c r="V354" s="226"/>
      <c r="W354" s="226"/>
      <c r="X354" s="226"/>
      <c r="Y354" s="226"/>
      <c r="Z354" s="226"/>
      <c r="AA354" s="226"/>
      <c r="AB354" s="226"/>
      <c r="AC354" s="226"/>
      <c r="AD354" s="226"/>
      <c r="AE354" s="226"/>
      <c r="AF354" s="226"/>
      <c r="AG354" s="226"/>
      <c r="AH354" s="226"/>
      <c r="AI354" s="226"/>
      <c r="AJ354" s="226"/>
      <c r="AK354" s="226"/>
      <c r="AL354" s="226"/>
      <c r="AM354" s="226"/>
      <c r="AN354" s="226"/>
      <c r="AO354" s="226"/>
      <c r="AP354" s="226"/>
      <c r="AQ354" s="226"/>
      <c r="AR354" s="226"/>
      <c r="AS354" s="226"/>
      <c r="AT354" s="226"/>
      <c r="AU354" s="226"/>
      <c r="AV354" s="226"/>
      <c r="AW354" s="226"/>
      <c r="AX354" s="226"/>
      <c r="AY354" s="226"/>
      <c r="AZ354" s="226"/>
      <c r="BA354" s="226"/>
      <c r="BB354" s="226"/>
      <c r="BC354" s="226"/>
      <c r="BD354" s="226"/>
      <c r="BE354" s="226"/>
      <c r="BF354" s="226"/>
      <c r="BG354" s="226"/>
      <c r="BH354" s="226"/>
      <c r="BI354" s="226"/>
      <c r="BJ354" s="226"/>
      <c r="BK354" s="226"/>
      <c r="BL354" s="226"/>
      <c r="BM354" s="226"/>
      <c r="BN354" s="226"/>
      <c r="BO354" s="226"/>
      <c r="BP354" s="226"/>
      <c r="BQ354" s="226"/>
      <c r="BR354" s="226"/>
      <c r="BS354" s="226"/>
      <c r="BT354" s="226"/>
      <c r="BU354" s="226"/>
      <c r="BV354" s="226"/>
      <c r="BW354" s="226"/>
      <c r="BX354" s="226"/>
      <c r="BY354" s="226"/>
      <c r="BZ354" s="226"/>
      <c r="CA354" s="226"/>
      <c r="CB354" s="226"/>
      <c r="CC354" s="226"/>
      <c r="CD354" s="226"/>
      <c r="CE354" s="226"/>
      <c r="CF354" s="226"/>
      <c r="CG354" s="226"/>
      <c r="CH354" s="226"/>
      <c r="CI354" s="226"/>
      <c r="CJ354" s="226"/>
      <c r="CK354" s="226"/>
      <c r="CL354" s="226"/>
      <c r="CM354" s="226"/>
      <c r="CN354" s="226"/>
      <c r="CO354" s="226"/>
      <c r="CP354" s="226"/>
      <c r="CQ354" s="226"/>
      <c r="CR354" s="226"/>
      <c r="CS354" s="226"/>
      <c r="CT354" s="226"/>
      <c r="CU354" s="226"/>
      <c r="CV354" s="226"/>
      <c r="CW354" s="226"/>
      <c r="CX354" s="226"/>
      <c r="CY354" s="226"/>
      <c r="CZ354" s="226"/>
      <c r="DA354" s="226"/>
      <c r="DB354" s="226"/>
      <c r="DC354" s="226"/>
    </row>
    <row r="355" spans="1:107" s="201" customFormat="1" ht="27">
      <c r="A355" s="95" t="s">
        <v>837</v>
      </c>
      <c r="B355" s="91" t="str">
        <f>INDEX('Vehicle Level Data'!B:B,MATCH(Overview!$A355,'Vehicle Level Data'!$A:$A,0))</f>
        <v>Placeholder Amount</v>
      </c>
      <c r="C355" s="233" t="str">
        <f>IF(ISBLANK(INDEX('Vehicle Level Data'!D:D,MATCH(Overview!$A355,'Vehicle Level Data'!$A:$A,0))),"",INDEX('Vehicle Level Data'!D:D,MATCH(Overview!$A355,'Vehicle Level Data'!$A:$A,0)))</f>
        <v/>
      </c>
      <c r="D355" s="159"/>
      <c r="E355" s="159"/>
      <c r="F355" s="159"/>
      <c r="G355" s="218"/>
    </row>
    <row r="356" spans="1:107" s="204" customFormat="1" ht="27">
      <c r="A356" s="92" t="s">
        <v>838</v>
      </c>
      <c r="B356" s="93" t="str">
        <f>INDEX('Vehicle Level Data'!B:B,MATCH(Overview!$A356,'Vehicle Level Data'!$A:$A,0))</f>
        <v>Placeholder Date</v>
      </c>
      <c r="C356" s="301" t="str">
        <f>IF(ISBLANK(INDEX('Vehicle Level Data'!D:D,MATCH(Overview!$A356,'Vehicle Level Data'!$A:$A,0))),"",INDEX('Vehicle Level Data'!D:D,MATCH(Overview!$A356,'Vehicle Level Data'!$A:$A,0)))</f>
        <v/>
      </c>
      <c r="D356" s="162"/>
      <c r="E356" s="162"/>
      <c r="F356" s="162"/>
      <c r="G356" s="218"/>
      <c r="H356" s="226"/>
      <c r="J356" s="226"/>
      <c r="K356" s="226"/>
      <c r="L356" s="226"/>
      <c r="M356" s="226"/>
      <c r="N356" s="226"/>
      <c r="O356" s="226"/>
      <c r="P356" s="226"/>
      <c r="Q356" s="226"/>
      <c r="R356" s="226"/>
      <c r="S356" s="226"/>
      <c r="T356" s="226"/>
      <c r="U356" s="226"/>
      <c r="V356" s="226"/>
      <c r="W356" s="226"/>
      <c r="X356" s="226"/>
      <c r="Y356" s="226"/>
      <c r="Z356" s="226"/>
      <c r="AA356" s="226"/>
      <c r="AB356" s="226"/>
      <c r="AC356" s="226"/>
      <c r="AD356" s="226"/>
      <c r="AE356" s="226"/>
      <c r="AF356" s="226"/>
      <c r="AG356" s="226"/>
      <c r="AH356" s="226"/>
      <c r="AI356" s="226"/>
      <c r="AJ356" s="226"/>
      <c r="AK356" s="226"/>
      <c r="AL356" s="226"/>
      <c r="AM356" s="226"/>
      <c r="AN356" s="226"/>
      <c r="AO356" s="226"/>
      <c r="AP356" s="226"/>
      <c r="AQ356" s="226"/>
      <c r="AR356" s="226"/>
      <c r="AS356" s="226"/>
      <c r="AT356" s="226"/>
      <c r="AU356" s="226"/>
      <c r="AV356" s="226"/>
      <c r="AW356" s="226"/>
      <c r="AX356" s="226"/>
      <c r="AY356" s="226"/>
      <c r="AZ356" s="226"/>
      <c r="BA356" s="226"/>
      <c r="BB356" s="226"/>
      <c r="BC356" s="226"/>
      <c r="BD356" s="226"/>
      <c r="BE356" s="226"/>
      <c r="BF356" s="226"/>
      <c r="BG356" s="226"/>
      <c r="BH356" s="226"/>
      <c r="BI356" s="226"/>
      <c r="BJ356" s="226"/>
      <c r="BK356" s="226"/>
      <c r="BL356" s="226"/>
      <c r="BM356" s="226"/>
      <c r="BN356" s="226"/>
      <c r="BO356" s="226"/>
      <c r="BP356" s="226"/>
      <c r="BQ356" s="226"/>
      <c r="BR356" s="226"/>
      <c r="BS356" s="226"/>
      <c r="BT356" s="226"/>
      <c r="BU356" s="226"/>
      <c r="BV356" s="226"/>
      <c r="BW356" s="226"/>
      <c r="BX356" s="226"/>
      <c r="BY356" s="226"/>
      <c r="BZ356" s="226"/>
      <c r="CA356" s="226"/>
      <c r="CB356" s="226"/>
      <c r="CC356" s="226"/>
      <c r="CD356" s="226"/>
      <c r="CE356" s="226"/>
      <c r="CF356" s="226"/>
      <c r="CG356" s="226"/>
      <c r="CH356" s="226"/>
      <c r="CI356" s="226"/>
      <c r="CJ356" s="226"/>
      <c r="CK356" s="226"/>
      <c r="CL356" s="226"/>
      <c r="CM356" s="226"/>
      <c r="CN356" s="226"/>
      <c r="CO356" s="226"/>
      <c r="CP356" s="226"/>
      <c r="CQ356" s="226"/>
      <c r="CR356" s="226"/>
      <c r="CS356" s="226"/>
      <c r="CT356" s="226"/>
      <c r="CU356" s="226"/>
      <c r="CV356" s="226"/>
      <c r="CW356" s="226"/>
      <c r="CX356" s="226"/>
      <c r="CY356" s="226"/>
      <c r="CZ356" s="226"/>
      <c r="DA356" s="226"/>
      <c r="DB356" s="226"/>
      <c r="DC356" s="226"/>
    </row>
    <row r="357" spans="1:107" s="201" customFormat="1" ht="27">
      <c r="A357" s="95" t="s">
        <v>839</v>
      </c>
      <c r="B357" s="91" t="str">
        <f>INDEX('Vehicle Level Data'!B:B,MATCH(Overview!$A357,'Vehicle Level Data'!$A:$A,0))</f>
        <v>Placeholder Amount</v>
      </c>
      <c r="C357" s="233" t="str">
        <f>IF(ISBLANK(INDEX('Vehicle Level Data'!D:D,MATCH(Overview!$A357,'Vehicle Level Data'!$A:$A,0))),"",INDEX('Vehicle Level Data'!D:D,MATCH(Overview!$A357,'Vehicle Level Data'!$A:$A,0)))</f>
        <v/>
      </c>
      <c r="D357" s="159"/>
      <c r="E357" s="159"/>
      <c r="F357" s="159"/>
      <c r="G357" s="218"/>
    </row>
    <row r="358" spans="1:107" s="204" customFormat="1" ht="27">
      <c r="A358" s="92" t="s">
        <v>840</v>
      </c>
      <c r="B358" s="93" t="str">
        <f>INDEX('Vehicle Level Data'!B:B,MATCH(Overview!$A358,'Vehicle Level Data'!$A:$A,0))</f>
        <v>Placeholder Date</v>
      </c>
      <c r="C358" s="301" t="str">
        <f>IF(ISBLANK(INDEX('Vehicle Level Data'!D:D,MATCH(Overview!$A358,'Vehicle Level Data'!$A:$A,0))),"",INDEX('Vehicle Level Data'!D:D,MATCH(Overview!$A358,'Vehicle Level Data'!$A:$A,0)))</f>
        <v/>
      </c>
      <c r="D358" s="162"/>
      <c r="E358" s="162"/>
      <c r="F358" s="162"/>
      <c r="G358" s="218"/>
      <c r="H358" s="226"/>
      <c r="J358" s="226"/>
      <c r="K358" s="226"/>
      <c r="L358" s="226"/>
      <c r="M358" s="226"/>
      <c r="N358" s="226"/>
      <c r="O358" s="226"/>
      <c r="P358" s="226"/>
      <c r="Q358" s="226"/>
      <c r="R358" s="226"/>
      <c r="S358" s="226"/>
      <c r="T358" s="226"/>
      <c r="U358" s="226"/>
      <c r="V358" s="226"/>
      <c r="W358" s="226"/>
      <c r="X358" s="226"/>
      <c r="Y358" s="226"/>
      <c r="Z358" s="226"/>
      <c r="AA358" s="226"/>
      <c r="AB358" s="226"/>
      <c r="AC358" s="226"/>
      <c r="AD358" s="226"/>
      <c r="AE358" s="226"/>
      <c r="AF358" s="226"/>
      <c r="AG358" s="226"/>
      <c r="AH358" s="226"/>
      <c r="AI358" s="226"/>
      <c r="AJ358" s="226"/>
      <c r="AK358" s="226"/>
      <c r="AL358" s="226"/>
      <c r="AM358" s="226"/>
      <c r="AN358" s="226"/>
      <c r="AO358" s="226"/>
      <c r="AP358" s="226"/>
      <c r="AQ358" s="226"/>
      <c r="AR358" s="226"/>
      <c r="AS358" s="226"/>
      <c r="AT358" s="226"/>
      <c r="AU358" s="226"/>
      <c r="AV358" s="226"/>
      <c r="AW358" s="226"/>
      <c r="AX358" s="226"/>
      <c r="AY358" s="226"/>
      <c r="AZ358" s="226"/>
      <c r="BA358" s="226"/>
      <c r="BB358" s="226"/>
      <c r="BC358" s="226"/>
      <c r="BD358" s="226"/>
      <c r="BE358" s="226"/>
      <c r="BF358" s="226"/>
      <c r="BG358" s="226"/>
      <c r="BH358" s="226"/>
      <c r="BI358" s="226"/>
      <c r="BJ358" s="226"/>
      <c r="BK358" s="226"/>
      <c r="BL358" s="226"/>
      <c r="BM358" s="226"/>
      <c r="BN358" s="226"/>
      <c r="BO358" s="226"/>
      <c r="BP358" s="226"/>
      <c r="BQ358" s="226"/>
      <c r="BR358" s="226"/>
      <c r="BS358" s="226"/>
      <c r="BT358" s="226"/>
      <c r="BU358" s="226"/>
      <c r="BV358" s="226"/>
      <c r="BW358" s="226"/>
      <c r="BX358" s="226"/>
      <c r="BY358" s="226"/>
      <c r="BZ358" s="226"/>
      <c r="CA358" s="226"/>
      <c r="CB358" s="226"/>
      <c r="CC358" s="226"/>
      <c r="CD358" s="226"/>
      <c r="CE358" s="226"/>
      <c r="CF358" s="226"/>
      <c r="CG358" s="226"/>
      <c r="CH358" s="226"/>
      <c r="CI358" s="226"/>
      <c r="CJ358" s="226"/>
      <c r="CK358" s="226"/>
      <c r="CL358" s="226"/>
      <c r="CM358" s="226"/>
      <c r="CN358" s="226"/>
      <c r="CO358" s="226"/>
      <c r="CP358" s="226"/>
      <c r="CQ358" s="226"/>
      <c r="CR358" s="226"/>
      <c r="CS358" s="226"/>
      <c r="CT358" s="226"/>
      <c r="CU358" s="226"/>
      <c r="CV358" s="226"/>
      <c r="CW358" s="226"/>
      <c r="CX358" s="226"/>
      <c r="CY358" s="226"/>
      <c r="CZ358" s="226"/>
      <c r="DA358" s="226"/>
      <c r="DB358" s="226"/>
      <c r="DC358" s="226"/>
    </row>
    <row r="359" spans="1:107" s="201" customFormat="1" ht="27">
      <c r="A359" s="95" t="s">
        <v>841</v>
      </c>
      <c r="B359" s="91" t="str">
        <f>INDEX('Vehicle Level Data'!B:B,MATCH(Overview!$A359,'Vehicle Level Data'!$A:$A,0))</f>
        <v>Placeholder Amount</v>
      </c>
      <c r="C359" s="233" t="str">
        <f>IF(ISBLANK(INDEX('Vehicle Level Data'!D:D,MATCH(Overview!$A359,'Vehicle Level Data'!$A:$A,0))),"",INDEX('Vehicle Level Data'!D:D,MATCH(Overview!$A359,'Vehicle Level Data'!$A:$A,0)))</f>
        <v/>
      </c>
      <c r="D359" s="159"/>
      <c r="E359" s="159"/>
      <c r="F359" s="159"/>
      <c r="G359" s="218"/>
    </row>
    <row r="360" spans="1:107" s="204" customFormat="1" ht="27">
      <c r="A360" s="92" t="s">
        <v>842</v>
      </c>
      <c r="B360" s="93" t="str">
        <f>INDEX('Vehicle Level Data'!B:B,MATCH(Overview!$A360,'Vehicle Level Data'!$A:$A,0))</f>
        <v>Placeholder Date</v>
      </c>
      <c r="C360" s="301" t="str">
        <f>IF(ISBLANK(INDEX('Vehicle Level Data'!D:D,MATCH(Overview!$A360,'Vehicle Level Data'!$A:$A,0))),"",INDEX('Vehicle Level Data'!D:D,MATCH(Overview!$A360,'Vehicle Level Data'!$A:$A,0)))</f>
        <v/>
      </c>
      <c r="D360" s="162"/>
      <c r="E360" s="162"/>
      <c r="F360" s="162"/>
      <c r="G360" s="218"/>
      <c r="H360" s="226"/>
      <c r="J360" s="226"/>
      <c r="K360" s="226"/>
      <c r="L360" s="226"/>
      <c r="M360" s="226"/>
      <c r="N360" s="226"/>
      <c r="O360" s="226"/>
      <c r="P360" s="226"/>
      <c r="Q360" s="226"/>
      <c r="R360" s="226"/>
      <c r="S360" s="226"/>
      <c r="T360" s="226"/>
      <c r="U360" s="226"/>
      <c r="V360" s="226"/>
      <c r="W360" s="226"/>
      <c r="X360" s="226"/>
      <c r="Y360" s="226"/>
      <c r="Z360" s="226"/>
      <c r="AA360" s="226"/>
      <c r="AB360" s="226"/>
      <c r="AC360" s="226"/>
      <c r="AD360" s="226"/>
      <c r="AE360" s="226"/>
      <c r="AF360" s="226"/>
      <c r="AG360" s="226"/>
      <c r="AH360" s="226"/>
      <c r="AI360" s="226"/>
      <c r="AJ360" s="226"/>
      <c r="AK360" s="226"/>
      <c r="AL360" s="226"/>
      <c r="AM360" s="226"/>
      <c r="AN360" s="226"/>
      <c r="AO360" s="226"/>
      <c r="AP360" s="226"/>
      <c r="AQ360" s="226"/>
      <c r="AR360" s="226"/>
      <c r="AS360" s="226"/>
      <c r="AT360" s="226"/>
      <c r="AU360" s="226"/>
      <c r="AV360" s="226"/>
      <c r="AW360" s="226"/>
      <c r="AX360" s="226"/>
      <c r="AY360" s="226"/>
      <c r="AZ360" s="226"/>
      <c r="BA360" s="226"/>
      <c r="BB360" s="226"/>
      <c r="BC360" s="226"/>
      <c r="BD360" s="226"/>
      <c r="BE360" s="226"/>
      <c r="BF360" s="226"/>
      <c r="BG360" s="226"/>
      <c r="BH360" s="226"/>
      <c r="BI360" s="226"/>
      <c r="BJ360" s="226"/>
      <c r="BK360" s="226"/>
      <c r="BL360" s="226"/>
      <c r="BM360" s="226"/>
      <c r="BN360" s="226"/>
      <c r="BO360" s="226"/>
      <c r="BP360" s="226"/>
      <c r="BQ360" s="226"/>
      <c r="BR360" s="226"/>
      <c r="BS360" s="226"/>
      <c r="BT360" s="226"/>
      <c r="BU360" s="226"/>
      <c r="BV360" s="226"/>
      <c r="BW360" s="226"/>
      <c r="BX360" s="226"/>
      <c r="BY360" s="226"/>
      <c r="BZ360" s="226"/>
      <c r="CA360" s="226"/>
      <c r="CB360" s="226"/>
      <c r="CC360" s="226"/>
      <c r="CD360" s="226"/>
      <c r="CE360" s="226"/>
      <c r="CF360" s="226"/>
      <c r="CG360" s="226"/>
      <c r="CH360" s="226"/>
      <c r="CI360" s="226"/>
      <c r="CJ360" s="226"/>
      <c r="CK360" s="226"/>
      <c r="CL360" s="226"/>
      <c r="CM360" s="226"/>
      <c r="CN360" s="226"/>
      <c r="CO360" s="226"/>
      <c r="CP360" s="226"/>
      <c r="CQ360" s="226"/>
      <c r="CR360" s="226"/>
      <c r="CS360" s="226"/>
      <c r="CT360" s="226"/>
      <c r="CU360" s="226"/>
      <c r="CV360" s="226"/>
      <c r="CW360" s="226"/>
      <c r="CX360" s="226"/>
      <c r="CY360" s="226"/>
      <c r="CZ360" s="226"/>
      <c r="DA360" s="226"/>
      <c r="DB360" s="226"/>
      <c r="DC360" s="226"/>
    </row>
    <row r="361" spans="1:107" s="204" customFormat="1" ht="27">
      <c r="A361" s="112"/>
      <c r="B361" s="72"/>
      <c r="C361" s="365"/>
      <c r="D361" s="259"/>
      <c r="E361" s="259"/>
      <c r="F361" s="259"/>
      <c r="G361" s="218"/>
    </row>
    <row r="362" spans="1:107" s="204" customFormat="1" ht="27">
      <c r="A362" s="74">
        <v>16</v>
      </c>
      <c r="B362" s="74" t="s">
        <v>844</v>
      </c>
      <c r="C362" s="360" t="str">
        <f>$C$3</f>
        <v xml:space="preserve">Data  </v>
      </c>
      <c r="D362" s="398"/>
      <c r="E362" s="398"/>
      <c r="F362" s="398"/>
      <c r="G362" s="218"/>
    </row>
    <row r="363" spans="1:107" s="204" customFormat="1" ht="11.1" customHeight="1">
      <c r="A363" s="73"/>
      <c r="B363" s="72"/>
      <c r="C363" s="364"/>
      <c r="D363" s="258"/>
      <c r="E363" s="258"/>
      <c r="F363" s="258"/>
      <c r="G363" s="218"/>
    </row>
    <row r="364" spans="1:107" s="204" customFormat="1" ht="27">
      <c r="A364" s="95" t="s">
        <v>845</v>
      </c>
      <c r="B364" s="91" t="str">
        <f>INDEX('Investor Level Data'!B:B,MATCH(Overview!$A364,'Investor Level Data'!$A:$A,0))</f>
        <v>Investor Name</v>
      </c>
      <c r="C364" s="236" t="str">
        <f>IF(ISBLANK(INDEX('Investor Level Data'!D:D,MATCH(Overview!$A364,'Investor Level Data'!$A:$A,0))),"",INDEX('Investor Level Data'!D:D,MATCH(Overview!$A364,'Investor Level Data'!$A:$A,0)))</f>
        <v/>
      </c>
      <c r="D364" s="158"/>
      <c r="E364" s="158"/>
      <c r="F364" s="158"/>
      <c r="G364" s="218"/>
    </row>
    <row r="365" spans="1:107" s="204" customFormat="1" ht="27">
      <c r="A365" s="92" t="s">
        <v>847</v>
      </c>
      <c r="B365" s="93" t="str">
        <f>INDEX('Investor Level Data'!B:B,MATCH(Overview!$A365,'Investor Level Data'!$A:$A,0))</f>
        <v>Contact person Name</v>
      </c>
      <c r="C365" s="299" t="str">
        <f>IF(ISBLANK(INDEX('Investor Level Data'!D:D,MATCH(Overview!$A365,'Investor Level Data'!$A:$A,0))),"",INDEX('Investor Level Data'!D:D,MATCH(Overview!$A365,'Investor Level Data'!$A:$A,0)))</f>
        <v/>
      </c>
      <c r="D365" s="138"/>
      <c r="E365" s="138"/>
      <c r="F365" s="138"/>
      <c r="G365" s="218"/>
    </row>
    <row r="366" spans="1:107" s="204" customFormat="1" ht="27">
      <c r="A366" s="95" t="s">
        <v>849</v>
      </c>
      <c r="B366" s="91" t="str">
        <f>INDEX('Investor Level Data'!B:B,MATCH(Overview!$A366,'Investor Level Data'!$A:$A,0))</f>
        <v>Contact person Telephone</v>
      </c>
      <c r="C366" s="246" t="str">
        <f>IF(ISBLANK(INDEX('Investor Level Data'!D:D,MATCH(Overview!$A366,'Investor Level Data'!$A:$A,0))),"",INDEX('Investor Level Data'!D:D,MATCH(Overview!$A366,'Investor Level Data'!$A:$A,0)))</f>
        <v/>
      </c>
      <c r="D366" s="153"/>
      <c r="E366" s="153"/>
      <c r="F366" s="153"/>
      <c r="G366" s="218"/>
    </row>
    <row r="367" spans="1:107" s="204" customFormat="1" ht="27">
      <c r="A367" s="92" t="s">
        <v>852</v>
      </c>
      <c r="B367" s="93" t="str">
        <f>INDEX('Investor Level Data'!B:B,MATCH(Overview!$A367,'Investor Level Data'!$A:$A,0))</f>
        <v>Contact Person Email</v>
      </c>
      <c r="C367" s="299" t="str">
        <f>IF(ISBLANK(INDEX('Investor Level Data'!D:D,MATCH(Overview!$A367,'Investor Level Data'!$A:$A,0))),"",INDEX('Investor Level Data'!D:D,MATCH(Overview!$A367,'Investor Level Data'!$A:$A,0)))</f>
        <v/>
      </c>
      <c r="D367" s="138"/>
      <c r="E367" s="138"/>
      <c r="F367" s="138"/>
      <c r="G367" s="218"/>
    </row>
    <row r="368" spans="1:107" s="204" customFormat="1" ht="27">
      <c r="A368" s="73"/>
      <c r="B368" s="72"/>
      <c r="C368" s="364"/>
      <c r="D368" s="258"/>
      <c r="E368" s="258"/>
      <c r="F368" s="258"/>
      <c r="G368" s="218"/>
    </row>
    <row r="369" spans="1:107" s="204" customFormat="1" ht="27">
      <c r="A369" s="74">
        <v>17</v>
      </c>
      <c r="B369" s="74" t="s">
        <v>853</v>
      </c>
      <c r="C369" s="360" t="str">
        <f>$C$3</f>
        <v xml:space="preserve">Data  </v>
      </c>
      <c r="D369" s="398"/>
      <c r="E369" s="398"/>
      <c r="F369" s="398"/>
      <c r="G369" s="218"/>
    </row>
    <row r="370" spans="1:107" s="204" customFormat="1" ht="11.1" customHeight="1">
      <c r="A370" s="73"/>
      <c r="B370" s="72"/>
      <c r="C370" s="72"/>
      <c r="D370" s="259"/>
      <c r="E370" s="259"/>
      <c r="F370" s="259"/>
      <c r="G370" s="218"/>
    </row>
    <row r="371" spans="1:107" s="204" customFormat="1" ht="27">
      <c r="A371" s="95" t="s">
        <v>854</v>
      </c>
      <c r="B371" s="91" t="str">
        <f>INDEX('Investor Level Data'!B:B,MATCH(Overview!$A371,'Investor Level Data'!$A:$A,0))</f>
        <v>Name of Investor's Share/Unit Class in Vehicle (if applicable)</v>
      </c>
      <c r="C371" s="245" t="str">
        <f>IF(ISBLANK(INDEX('Investor Level Data'!D:D,MATCH(Overview!$A371,'Investor Level Data'!$A:$A,0))),"",INDEX('Investor Level Data'!D:D,MATCH(Overview!$A371,'Investor Level Data'!$A:$A,0)))</f>
        <v/>
      </c>
      <c r="D371" s="138"/>
      <c r="E371" s="138"/>
      <c r="F371" s="138"/>
      <c r="G371" s="218"/>
    </row>
    <row r="372" spans="1:107" s="204" customFormat="1" ht="27">
      <c r="A372" s="92" t="s">
        <v>857</v>
      </c>
      <c r="B372" s="93" t="str">
        <f>INDEX('Investor Level Data'!B:B,MATCH(Overview!$A372,'Investor Level Data'!$A:$A,0))</f>
        <v>Investor's Economic Share of Vehicle (%)</v>
      </c>
      <c r="C372" s="235" t="str">
        <f>IF(ISBLANK(INDEX('Investor Level Data'!D:D,MATCH(Overview!$A372,'Investor Level Data'!$A:$A,0))),"",INDEX('Investor Level Data'!D:D,MATCH(Overview!$A372,'Investor Level Data'!$A:$A,0)))</f>
        <v/>
      </c>
      <c r="D372" s="126"/>
      <c r="E372" s="126"/>
      <c r="F372" s="126"/>
      <c r="G372" s="218"/>
    </row>
    <row r="373" spans="1:107" s="204" customFormat="1" ht="27">
      <c r="A373" s="95" t="s">
        <v>860</v>
      </c>
      <c r="B373" s="91" t="str">
        <f>INDEX('Investor Level Data'!B:B,MATCH(Overview!$A373,'Investor Level Data'!$A:$A,0))</f>
        <v xml:space="preserve">Fair Value of Investor's Stake in Vehicle according to INREV Reporting Guidelines </v>
      </c>
      <c r="C373" s="233" t="str">
        <f>IF(ISBLANK(INDEX('Investor Level Data'!D:D,MATCH(Overview!$A373,'Investor Level Data'!$A:$A,0))),"",INDEX('Investor Level Data'!D:D,MATCH(Overview!$A373,'Investor Level Data'!$A:$A,0)))</f>
        <v/>
      </c>
      <c r="D373" s="159"/>
      <c r="E373" s="159"/>
      <c r="F373" s="159"/>
      <c r="G373" s="218"/>
    </row>
    <row r="374" spans="1:107" s="204" customFormat="1" ht="27">
      <c r="A374" s="92" t="s">
        <v>863</v>
      </c>
      <c r="B374" s="93" t="str">
        <f>INDEX('Investor Level Data'!B:B,MATCH(Overview!$A374,'Investor Level Data'!$A:$A,0))</f>
        <v>Number of Shares/Units owned by Investor in Vehicle</v>
      </c>
      <c r="C374" s="234" t="str">
        <f>IF(ISBLANK(INDEX('Investor Level Data'!D:D,MATCH(Overview!$A374,'Investor Level Data'!$A:$A,0))),"",INDEX('Investor Level Data'!D:D,MATCH(Overview!$A374,'Investor Level Data'!$A:$A,0)))</f>
        <v/>
      </c>
      <c r="D374" s="159"/>
      <c r="E374" s="159"/>
      <c r="F374" s="159"/>
      <c r="G374" s="218"/>
      <c r="H374" s="226"/>
      <c r="J374" s="226"/>
      <c r="K374" s="226"/>
      <c r="L374" s="226"/>
      <c r="M374" s="226"/>
      <c r="N374" s="226"/>
      <c r="O374" s="226"/>
      <c r="P374" s="226"/>
      <c r="Q374" s="226"/>
      <c r="R374" s="226"/>
      <c r="S374" s="226"/>
      <c r="T374" s="226"/>
      <c r="U374" s="226"/>
      <c r="V374" s="226"/>
      <c r="W374" s="226"/>
      <c r="X374" s="226"/>
      <c r="Y374" s="226"/>
      <c r="Z374" s="226"/>
      <c r="AA374" s="226"/>
      <c r="AB374" s="226"/>
      <c r="AC374" s="226"/>
      <c r="AD374" s="226"/>
      <c r="AE374" s="226"/>
      <c r="AF374" s="226"/>
      <c r="AG374" s="226"/>
      <c r="AH374" s="226"/>
      <c r="AI374" s="226"/>
      <c r="AJ374" s="226"/>
      <c r="AK374" s="226"/>
      <c r="AL374" s="226"/>
      <c r="AM374" s="226"/>
      <c r="AN374" s="226"/>
      <c r="AO374" s="226"/>
      <c r="AP374" s="226"/>
      <c r="AQ374" s="226"/>
      <c r="AR374" s="226"/>
      <c r="AS374" s="226"/>
      <c r="AT374" s="226"/>
      <c r="AU374" s="226"/>
      <c r="AV374" s="226"/>
      <c r="AW374" s="226"/>
      <c r="AX374" s="226"/>
      <c r="AY374" s="226"/>
      <c r="AZ374" s="226"/>
      <c r="BA374" s="226"/>
      <c r="BB374" s="226"/>
      <c r="BC374" s="226"/>
      <c r="BD374" s="226"/>
      <c r="BE374" s="226"/>
      <c r="BF374" s="226"/>
      <c r="BG374" s="226"/>
      <c r="BH374" s="226"/>
      <c r="BI374" s="226"/>
      <c r="BJ374" s="226"/>
      <c r="BK374" s="226"/>
      <c r="BL374" s="226"/>
      <c r="BM374" s="226"/>
      <c r="BN374" s="226"/>
      <c r="BO374" s="226"/>
      <c r="BP374" s="226"/>
      <c r="BQ374" s="226"/>
      <c r="BR374" s="226"/>
      <c r="BS374" s="226"/>
      <c r="BT374" s="226"/>
      <c r="BU374" s="226"/>
      <c r="BV374" s="226"/>
      <c r="BW374" s="226"/>
      <c r="BX374" s="226"/>
      <c r="BY374" s="226"/>
      <c r="BZ374" s="226"/>
      <c r="CA374" s="226"/>
      <c r="CB374" s="226"/>
      <c r="CC374" s="226"/>
      <c r="CD374" s="226"/>
      <c r="CE374" s="226"/>
      <c r="CF374" s="226"/>
      <c r="CG374" s="226"/>
      <c r="CH374" s="226"/>
      <c r="CI374" s="226"/>
      <c r="CJ374" s="226"/>
      <c r="CK374" s="226"/>
      <c r="CL374" s="226"/>
      <c r="CM374" s="226"/>
      <c r="CN374" s="226"/>
      <c r="CO374" s="226"/>
      <c r="CP374" s="226"/>
      <c r="CQ374" s="226"/>
      <c r="CR374" s="226"/>
      <c r="CS374" s="226"/>
      <c r="CT374" s="226"/>
      <c r="CU374" s="226"/>
      <c r="CV374" s="226"/>
      <c r="CW374" s="226"/>
      <c r="CX374" s="226"/>
      <c r="CY374" s="226"/>
      <c r="CZ374" s="226"/>
      <c r="DA374" s="226"/>
      <c r="DB374" s="226"/>
      <c r="DC374" s="226"/>
    </row>
    <row r="375" spans="1:107" s="201" customFormat="1" ht="27">
      <c r="A375" s="95" t="s">
        <v>866</v>
      </c>
      <c r="B375" s="91" t="str">
        <f>INDEX('Investor Level Data'!B:B,MATCH(Overview!$A375,'Investor Level Data'!$A:$A,0))</f>
        <v>Fair Value of Investor's Stake in Vehicle per Share/Unit per INREV NAV</v>
      </c>
      <c r="C375" s="233">
        <f>IF(ISBLANK(INDEX('Investor Level Data'!D:D,MATCH(Overview!$A375,'Investor Level Data'!$A:$A,0))),"",INDEX('Investor Level Data'!D:D,MATCH(Overview!$A375,'Investor Level Data'!$A:$A,0)))</f>
        <v>0</v>
      </c>
      <c r="D375" s="159"/>
      <c r="E375" s="159"/>
      <c r="F375" s="159"/>
      <c r="G375" s="218"/>
    </row>
    <row r="376" spans="1:107" s="204" customFormat="1" ht="27">
      <c r="A376" s="73"/>
      <c r="B376" s="103"/>
      <c r="C376" s="364"/>
      <c r="D376" s="258"/>
      <c r="E376" s="258"/>
      <c r="F376" s="258"/>
      <c r="G376" s="218"/>
      <c r="H376" s="226"/>
      <c r="J376" s="226"/>
      <c r="K376" s="226"/>
      <c r="L376" s="226"/>
      <c r="M376" s="226"/>
      <c r="N376" s="226"/>
      <c r="O376" s="226"/>
      <c r="P376" s="226"/>
      <c r="Q376" s="226"/>
      <c r="R376" s="226"/>
      <c r="S376" s="226"/>
      <c r="T376" s="226"/>
      <c r="U376" s="226"/>
      <c r="V376" s="226"/>
      <c r="W376" s="226"/>
      <c r="X376" s="226"/>
      <c r="Y376" s="226"/>
      <c r="Z376" s="226"/>
      <c r="AA376" s="226"/>
      <c r="AB376" s="226"/>
      <c r="AC376" s="226"/>
      <c r="AD376" s="226"/>
      <c r="AE376" s="226"/>
      <c r="AF376" s="226"/>
      <c r="AG376" s="226"/>
      <c r="AH376" s="226"/>
      <c r="AI376" s="226"/>
      <c r="AJ376" s="226"/>
      <c r="AK376" s="226"/>
      <c r="AL376" s="226"/>
      <c r="AM376" s="226"/>
      <c r="AN376" s="226"/>
      <c r="AO376" s="226"/>
      <c r="AP376" s="226"/>
      <c r="AQ376" s="226"/>
      <c r="AR376" s="226"/>
      <c r="AS376" s="226"/>
      <c r="AT376" s="226"/>
      <c r="AU376" s="226"/>
      <c r="AV376" s="226"/>
      <c r="AW376" s="226"/>
      <c r="AX376" s="226"/>
      <c r="AY376" s="226"/>
      <c r="AZ376" s="226"/>
      <c r="BA376" s="226"/>
      <c r="BB376" s="226"/>
      <c r="BC376" s="226"/>
      <c r="BD376" s="226"/>
      <c r="BE376" s="226"/>
      <c r="BF376" s="226"/>
      <c r="BG376" s="226"/>
      <c r="BH376" s="226"/>
      <c r="BI376" s="226"/>
      <c r="BJ376" s="226"/>
      <c r="BK376" s="226"/>
      <c r="BL376" s="226"/>
      <c r="BM376" s="226"/>
      <c r="BN376" s="226"/>
      <c r="BO376" s="226"/>
      <c r="BP376" s="226"/>
      <c r="BQ376" s="226"/>
      <c r="BR376" s="226"/>
      <c r="BS376" s="226"/>
      <c r="BT376" s="226"/>
      <c r="BU376" s="226"/>
      <c r="BV376" s="226"/>
      <c r="BW376" s="226"/>
      <c r="BX376" s="226"/>
      <c r="BY376" s="226"/>
      <c r="BZ376" s="226"/>
      <c r="CA376" s="226"/>
      <c r="CB376" s="226"/>
      <c r="CC376" s="226"/>
      <c r="CD376" s="226"/>
      <c r="CE376" s="226"/>
      <c r="CF376" s="226"/>
      <c r="CG376" s="226"/>
      <c r="CH376" s="226"/>
      <c r="CI376" s="226"/>
      <c r="CJ376" s="226"/>
      <c r="CK376" s="226"/>
      <c r="CL376" s="226"/>
      <c r="CM376" s="226"/>
      <c r="CN376" s="226"/>
      <c r="CO376" s="226"/>
      <c r="CP376" s="226"/>
      <c r="CQ376" s="226"/>
      <c r="CR376" s="226"/>
      <c r="CS376" s="226"/>
      <c r="CT376" s="226"/>
      <c r="CU376" s="226"/>
      <c r="CV376" s="226"/>
      <c r="CW376" s="226"/>
      <c r="CX376" s="226"/>
      <c r="CY376" s="226"/>
      <c r="CZ376" s="226"/>
      <c r="DA376" s="226"/>
      <c r="DB376" s="226"/>
      <c r="DC376" s="226"/>
    </row>
    <row r="377" spans="1:107" s="204" customFormat="1" ht="27">
      <c r="A377" s="74">
        <v>18</v>
      </c>
      <c r="B377" s="74" t="s">
        <v>869</v>
      </c>
      <c r="C377" s="360" t="str">
        <f>$C$3</f>
        <v xml:space="preserve">Data  </v>
      </c>
      <c r="D377" s="398"/>
      <c r="E377" s="398"/>
      <c r="F377" s="398"/>
      <c r="G377" s="218"/>
    </row>
    <row r="378" spans="1:107" s="204" customFormat="1" ht="11.1" customHeight="1">
      <c r="A378" s="73"/>
      <c r="B378" s="103"/>
      <c r="C378" s="364"/>
      <c r="D378" s="258"/>
      <c r="E378" s="258"/>
      <c r="F378" s="258"/>
      <c r="G378" s="218"/>
    </row>
    <row r="379" spans="1:107" s="204" customFormat="1" ht="27">
      <c r="A379" s="95" t="s">
        <v>870</v>
      </c>
      <c r="B379" s="91" t="str">
        <f>INDEX('Investor Level Data'!B:B,MATCH(Overview!$A379,'Investor Level Data'!$A:$A,0))</f>
        <v>Fund Management Fees</v>
      </c>
      <c r="C379" s="233" t="str">
        <f>IF(ISBLANK(INDEX('Investor Level Data'!D:D,MATCH(Overview!$A379,'Investor Level Data'!$A:$A,0))),"",INDEX('Investor Level Data'!D:D,MATCH(Overview!$A379,'Investor Level Data'!$A:$A,0)))</f>
        <v/>
      </c>
      <c r="D379" s="159"/>
      <c r="E379" s="159"/>
      <c r="F379" s="159"/>
      <c r="G379" s="218"/>
    </row>
    <row r="380" spans="1:107" s="204" customFormat="1" ht="27">
      <c r="A380" s="92" t="s">
        <v>871</v>
      </c>
      <c r="B380" s="93" t="str">
        <f>INDEX('Investor Level Data'!B:B,MATCH(Overview!$A380,'Investor Level Data'!$A:$A,0))</f>
        <v>Asset management Fees</v>
      </c>
      <c r="C380" s="234" t="str">
        <f>IF(ISBLANK(INDEX('Investor Level Data'!D:D,MATCH(Overview!$A380,'Investor Level Data'!$A:$A,0))),"",INDEX('Investor Level Data'!D:D,MATCH(Overview!$A380,'Investor Level Data'!$A:$A,0)))</f>
        <v/>
      </c>
      <c r="D380" s="159"/>
      <c r="E380" s="159"/>
      <c r="F380" s="159"/>
      <c r="G380" s="218"/>
      <c r="H380" s="226"/>
      <c r="J380" s="226"/>
      <c r="K380" s="226"/>
      <c r="L380" s="226"/>
      <c r="M380" s="226"/>
      <c r="N380" s="226"/>
      <c r="O380" s="226"/>
      <c r="P380" s="226"/>
      <c r="Q380" s="226"/>
      <c r="R380" s="226"/>
      <c r="S380" s="226"/>
      <c r="T380" s="226"/>
      <c r="U380" s="226"/>
      <c r="V380" s="226"/>
      <c r="W380" s="226"/>
      <c r="X380" s="226"/>
      <c r="Y380" s="226"/>
      <c r="Z380" s="226"/>
      <c r="AA380" s="226"/>
      <c r="AB380" s="226"/>
      <c r="AC380" s="226"/>
      <c r="AD380" s="226"/>
      <c r="AE380" s="226"/>
      <c r="AF380" s="226"/>
      <c r="AG380" s="226"/>
      <c r="AH380" s="226"/>
      <c r="AI380" s="226"/>
      <c r="AJ380" s="226"/>
      <c r="AK380" s="226"/>
      <c r="AL380" s="226"/>
      <c r="AM380" s="226"/>
      <c r="AN380" s="226"/>
      <c r="AO380" s="226"/>
      <c r="AP380" s="226"/>
      <c r="AQ380" s="226"/>
      <c r="AR380" s="226"/>
      <c r="AS380" s="226"/>
      <c r="AT380" s="226"/>
      <c r="AU380" s="226"/>
      <c r="AV380" s="226"/>
      <c r="AW380" s="226"/>
      <c r="AX380" s="226"/>
      <c r="AY380" s="226"/>
      <c r="AZ380" s="226"/>
      <c r="BA380" s="226"/>
      <c r="BB380" s="226"/>
      <c r="BC380" s="226"/>
      <c r="BD380" s="226"/>
      <c r="BE380" s="226"/>
      <c r="BF380" s="226"/>
      <c r="BG380" s="226"/>
      <c r="BH380" s="226"/>
      <c r="BI380" s="226"/>
      <c r="BJ380" s="226"/>
      <c r="BK380" s="226"/>
      <c r="BL380" s="226"/>
      <c r="BM380" s="226"/>
      <c r="BN380" s="226"/>
      <c r="BO380" s="226"/>
      <c r="BP380" s="226"/>
      <c r="BQ380" s="226"/>
      <c r="BR380" s="226"/>
      <c r="BS380" s="226"/>
      <c r="BT380" s="226"/>
      <c r="BU380" s="226"/>
      <c r="BV380" s="226"/>
      <c r="BW380" s="226"/>
      <c r="BX380" s="226"/>
      <c r="BY380" s="226"/>
      <c r="BZ380" s="226"/>
      <c r="CA380" s="226"/>
      <c r="CB380" s="226"/>
      <c r="CC380" s="226"/>
      <c r="CD380" s="226"/>
      <c r="CE380" s="226"/>
      <c r="CF380" s="226"/>
      <c r="CG380" s="226"/>
      <c r="CH380" s="226"/>
      <c r="CI380" s="226"/>
      <c r="CJ380" s="226"/>
      <c r="CK380" s="226"/>
      <c r="CL380" s="226"/>
      <c r="CM380" s="226"/>
      <c r="CN380" s="226"/>
      <c r="CO380" s="226"/>
      <c r="CP380" s="226"/>
      <c r="CQ380" s="226"/>
      <c r="CR380" s="226"/>
      <c r="CS380" s="226"/>
      <c r="CT380" s="226"/>
      <c r="CU380" s="226"/>
      <c r="CV380" s="226"/>
      <c r="CW380" s="226"/>
      <c r="CX380" s="226"/>
      <c r="CY380" s="226"/>
      <c r="CZ380" s="226"/>
      <c r="DA380" s="226"/>
      <c r="DB380" s="226"/>
      <c r="DC380" s="226"/>
    </row>
    <row r="381" spans="1:107" s="201" customFormat="1" ht="27">
      <c r="A381" s="95" t="s">
        <v>872</v>
      </c>
      <c r="B381" s="91" t="str">
        <f>INDEX('Investor Level Data'!B:B,MATCH(Overview!$A381,'Investor Level Data'!$A:$A,0))</f>
        <v>Performance Fees</v>
      </c>
      <c r="C381" s="233" t="str">
        <f>IF(ISBLANK(INDEX('Investor Level Data'!D:D,MATCH(Overview!$A381,'Investor Level Data'!$A:$A,0))),"",INDEX('Investor Level Data'!D:D,MATCH(Overview!$A381,'Investor Level Data'!$A:$A,0)))</f>
        <v/>
      </c>
      <c r="D381" s="159"/>
      <c r="E381" s="159"/>
      <c r="F381" s="159"/>
      <c r="G381" s="218"/>
    </row>
    <row r="382" spans="1:107" s="204" customFormat="1" ht="27">
      <c r="A382" s="92" t="s">
        <v>873</v>
      </c>
      <c r="B382" s="93" t="str">
        <f>INDEX('Investor Level Data'!B:B,MATCH(Overview!$A382,'Investor Level Data'!$A:$A,0))</f>
        <v>Property Management Fees</v>
      </c>
      <c r="C382" s="234" t="str">
        <f>IF(ISBLANK(INDEX('Investor Level Data'!D:D,MATCH(Overview!$A382,'Investor Level Data'!$A:$A,0))),"",INDEX('Investor Level Data'!D:D,MATCH(Overview!$A382,'Investor Level Data'!$A:$A,0)))</f>
        <v/>
      </c>
      <c r="D382" s="159"/>
      <c r="E382" s="159"/>
      <c r="F382" s="159"/>
      <c r="G382" s="218"/>
      <c r="H382" s="226"/>
      <c r="J382" s="226"/>
      <c r="K382" s="226"/>
      <c r="L382" s="226"/>
      <c r="M382" s="226"/>
      <c r="N382" s="226"/>
      <c r="O382" s="226"/>
      <c r="P382" s="226"/>
      <c r="Q382" s="226"/>
      <c r="R382" s="226"/>
      <c r="S382" s="226"/>
      <c r="T382" s="226"/>
      <c r="U382" s="226"/>
      <c r="V382" s="226"/>
      <c r="W382" s="226"/>
      <c r="X382" s="226"/>
      <c r="Y382" s="226"/>
      <c r="Z382" s="226"/>
      <c r="AA382" s="226"/>
      <c r="AB382" s="226"/>
      <c r="AC382" s="226"/>
      <c r="AD382" s="226"/>
      <c r="AE382" s="226"/>
      <c r="AF382" s="226"/>
      <c r="AG382" s="226"/>
      <c r="AH382" s="226"/>
      <c r="AI382" s="226"/>
      <c r="AJ382" s="226"/>
      <c r="AK382" s="226"/>
      <c r="AL382" s="226"/>
      <c r="AM382" s="226"/>
      <c r="AN382" s="226"/>
      <c r="AO382" s="226"/>
      <c r="AP382" s="226"/>
      <c r="AQ382" s="226"/>
      <c r="AR382" s="226"/>
      <c r="AS382" s="226"/>
      <c r="AT382" s="226"/>
      <c r="AU382" s="226"/>
      <c r="AV382" s="226"/>
      <c r="AW382" s="226"/>
      <c r="AX382" s="226"/>
      <c r="AY382" s="226"/>
      <c r="AZ382" s="226"/>
      <c r="BA382" s="226"/>
      <c r="BB382" s="226"/>
      <c r="BC382" s="226"/>
      <c r="BD382" s="226"/>
      <c r="BE382" s="226"/>
      <c r="BF382" s="226"/>
      <c r="BG382" s="226"/>
      <c r="BH382" s="226"/>
      <c r="BI382" s="226"/>
      <c r="BJ382" s="226"/>
      <c r="BK382" s="226"/>
      <c r="BL382" s="226"/>
      <c r="BM382" s="226"/>
      <c r="BN382" s="226"/>
      <c r="BO382" s="226"/>
      <c r="BP382" s="226"/>
      <c r="BQ382" s="226"/>
      <c r="BR382" s="226"/>
      <c r="BS382" s="226"/>
      <c r="BT382" s="226"/>
      <c r="BU382" s="226"/>
      <c r="BV382" s="226"/>
      <c r="BW382" s="226"/>
      <c r="BX382" s="226"/>
      <c r="BY382" s="226"/>
      <c r="BZ382" s="226"/>
      <c r="CA382" s="226"/>
      <c r="CB382" s="226"/>
      <c r="CC382" s="226"/>
      <c r="CD382" s="226"/>
      <c r="CE382" s="226"/>
      <c r="CF382" s="226"/>
      <c r="CG382" s="226"/>
      <c r="CH382" s="226"/>
      <c r="CI382" s="226"/>
      <c r="CJ382" s="226"/>
      <c r="CK382" s="226"/>
      <c r="CL382" s="226"/>
      <c r="CM382" s="226"/>
      <c r="CN382" s="226"/>
      <c r="CO382" s="226"/>
      <c r="CP382" s="226"/>
      <c r="CQ382" s="226"/>
      <c r="CR382" s="226"/>
      <c r="CS382" s="226"/>
      <c r="CT382" s="226"/>
      <c r="CU382" s="226"/>
      <c r="CV382" s="226"/>
      <c r="CW382" s="226"/>
      <c r="CX382" s="226"/>
      <c r="CY382" s="226"/>
      <c r="CZ382" s="226"/>
      <c r="DA382" s="226"/>
      <c r="DB382" s="226"/>
      <c r="DC382" s="226"/>
    </row>
    <row r="383" spans="1:107" s="204" customFormat="1" ht="27">
      <c r="A383" s="95" t="s">
        <v>874</v>
      </c>
      <c r="B383" s="91" t="str">
        <f>INDEX('Investor Level Data'!B:B,MATCH(Overview!$A383,'Investor Level Data'!$A:$A,0))</f>
        <v>Property Acquisition Fees</v>
      </c>
      <c r="C383" s="233" t="str">
        <f>IF(ISBLANK(INDEX('Investor Level Data'!D:D,MATCH(Overview!$A383,'Investor Level Data'!$A:$A,0))),"",INDEX('Investor Level Data'!D:D,MATCH(Overview!$A383,'Investor Level Data'!$A:$A,0)))</f>
        <v/>
      </c>
      <c r="D383" s="159"/>
      <c r="E383" s="159"/>
      <c r="F383" s="159"/>
      <c r="G383" s="218"/>
    </row>
    <row r="384" spans="1:107" s="204" customFormat="1" ht="27">
      <c r="A384" s="92" t="s">
        <v>875</v>
      </c>
      <c r="B384" s="93" t="str">
        <f>INDEX('Investor Level Data'!B:B,MATCH(Overview!$A384,'Investor Level Data'!$A:$A,0))</f>
        <v>Property Disposition Fees</v>
      </c>
      <c r="C384" s="234" t="str">
        <f>IF(ISBLANK(INDEX('Investor Level Data'!D:D,MATCH(Overview!$A384,'Investor Level Data'!$A:$A,0))),"",INDEX('Investor Level Data'!D:D,MATCH(Overview!$A384,'Investor Level Data'!$A:$A,0)))</f>
        <v/>
      </c>
      <c r="D384" s="159"/>
      <c r="E384" s="159"/>
      <c r="F384" s="159"/>
      <c r="G384" s="218"/>
    </row>
    <row r="385" spans="1:107" s="204" customFormat="1" ht="27">
      <c r="A385" s="95" t="s">
        <v>876</v>
      </c>
      <c r="B385" s="91" t="str">
        <f>INDEX('Investor Level Data'!B:B,MATCH(Overview!$A385,'Investor Level Data'!$A:$A,0))</f>
        <v>Project Management Fees</v>
      </c>
      <c r="C385" s="233" t="str">
        <f>IF(ISBLANK(INDEX('Investor Level Data'!D:D,MATCH(Overview!$A385,'Investor Level Data'!$A:$A,0))),"",INDEX('Investor Level Data'!D:D,MATCH(Overview!$A385,'Investor Level Data'!$A:$A,0)))</f>
        <v/>
      </c>
      <c r="D385" s="159"/>
      <c r="E385" s="159"/>
      <c r="F385" s="159"/>
      <c r="G385" s="218"/>
    </row>
    <row r="386" spans="1:107" s="204" customFormat="1" ht="27">
      <c r="A386" s="92" t="s">
        <v>877</v>
      </c>
      <c r="B386" s="93" t="str">
        <f>INDEX('Investor Level Data'!B:B,MATCH(Overview!$A386,'Investor Level Data'!$A:$A,0))</f>
        <v>Financing Fees</v>
      </c>
      <c r="C386" s="234" t="str">
        <f>IF(ISBLANK(INDEX('Investor Level Data'!D:D,MATCH(Overview!$A386,'Investor Level Data'!$A:$A,0))),"",INDEX('Investor Level Data'!D:D,MATCH(Overview!$A386,'Investor Level Data'!$A:$A,0)))</f>
        <v/>
      </c>
      <c r="D386" s="159"/>
      <c r="E386" s="159"/>
      <c r="F386" s="159"/>
      <c r="G386" s="218"/>
    </row>
    <row r="387" spans="1:107" s="204" customFormat="1" ht="27">
      <c r="A387" s="95" t="s">
        <v>879</v>
      </c>
      <c r="B387" s="91" t="str">
        <f>INDEX('Investor Level Data'!B:B,MATCH(Overview!$A387,'Investor Level Data'!$A:$A,0))</f>
        <v>Wind-up Fees</v>
      </c>
      <c r="C387" s="233" t="str">
        <f>IF(ISBLANK(INDEX('Investor Level Data'!D:D,MATCH(Overview!$A387,'Investor Level Data'!$A:$A,0))),"",INDEX('Investor Level Data'!D:D,MATCH(Overview!$A387,'Investor Level Data'!$A:$A,0)))</f>
        <v/>
      </c>
      <c r="D387" s="159"/>
      <c r="E387" s="159"/>
      <c r="F387" s="159"/>
      <c r="G387" s="218"/>
    </row>
    <row r="388" spans="1:107" s="204" customFormat="1" ht="27">
      <c r="A388" s="92" t="s">
        <v>880</v>
      </c>
      <c r="B388" s="93" t="str">
        <f>INDEX('Investor Level Data'!B:B,MATCH(Overview!$A388,'Investor Level Data'!$A:$A,0))</f>
        <v>Internal Leasing Commissions</v>
      </c>
      <c r="C388" s="234" t="str">
        <f>IF(ISBLANK(INDEX('Investor Level Data'!D:D,MATCH(Overview!$A388,'Investor Level Data'!$A:$A,0))),"",INDEX('Investor Level Data'!D:D,MATCH(Overview!$A388,'Investor Level Data'!$A:$A,0)))</f>
        <v/>
      </c>
      <c r="D388" s="159"/>
      <c r="E388" s="159"/>
      <c r="F388" s="159"/>
      <c r="G388" s="218"/>
    </row>
    <row r="389" spans="1:107" s="204" customFormat="1" ht="27">
      <c r="A389" s="95" t="s">
        <v>882</v>
      </c>
      <c r="B389" s="91" t="str">
        <f>INDEX('Investor Level Data'!B:B,MATCH(Overview!$A389,'Investor Level Data'!$A:$A,0))</f>
        <v>Other Related Fees, please specify</v>
      </c>
      <c r="C389" s="233" t="str">
        <f>IF(ISBLANK(INDEX('Investor Level Data'!D:D,MATCH(Overview!$A389,'Investor Level Data'!$A:$A,0))),"",INDEX('Investor Level Data'!D:D,MATCH(Overview!$A389,'Investor Level Data'!$A:$A,0)))</f>
        <v/>
      </c>
      <c r="D389" s="159"/>
      <c r="E389" s="159"/>
      <c r="F389" s="159"/>
      <c r="G389" s="218"/>
    </row>
    <row r="390" spans="1:107" s="204" customFormat="1" ht="27">
      <c r="A390" s="92" t="s">
        <v>884</v>
      </c>
      <c r="B390" s="93" t="str">
        <f>INDEX('Investor Level Data'!B:B,MATCH(Overview!$A390,'Investor Level Data'!$A:$A,0))</f>
        <v xml:space="preserve">Total Fees </v>
      </c>
      <c r="C390" s="234">
        <f>IF(ISBLANK(INDEX('Investor Level Data'!D:D,MATCH(Overview!$A390,'Investor Level Data'!$A:$A,0))),"",INDEX('Investor Level Data'!D:D,MATCH(Overview!$A390,'Investor Level Data'!$A:$A,0)))</f>
        <v>0</v>
      </c>
      <c r="D390" s="159"/>
      <c r="E390" s="159"/>
      <c r="F390" s="159"/>
      <c r="G390" s="218"/>
    </row>
    <row r="391" spans="1:107" s="204" customFormat="1" ht="27">
      <c r="A391" s="73"/>
      <c r="B391" s="103"/>
      <c r="C391" s="364"/>
      <c r="D391" s="258"/>
      <c r="E391" s="258"/>
      <c r="F391" s="258"/>
      <c r="G391" s="218"/>
      <c r="H391" s="226"/>
      <c r="J391" s="226"/>
      <c r="K391" s="226"/>
      <c r="L391" s="226"/>
      <c r="M391" s="226"/>
      <c r="N391" s="226"/>
      <c r="O391" s="226"/>
      <c r="P391" s="226"/>
      <c r="Q391" s="226"/>
      <c r="R391" s="226"/>
      <c r="S391" s="226"/>
      <c r="T391" s="226"/>
      <c r="U391" s="226"/>
      <c r="V391" s="226"/>
      <c r="W391" s="226"/>
      <c r="X391" s="226"/>
      <c r="Y391" s="226"/>
      <c r="Z391" s="226"/>
      <c r="AA391" s="226"/>
      <c r="AB391" s="226"/>
      <c r="AC391" s="226"/>
      <c r="AD391" s="226"/>
      <c r="AE391" s="226"/>
      <c r="AF391" s="226"/>
      <c r="AG391" s="226"/>
      <c r="AH391" s="226"/>
      <c r="AI391" s="226"/>
      <c r="AJ391" s="226"/>
      <c r="AK391" s="226"/>
      <c r="AL391" s="226"/>
      <c r="AM391" s="226"/>
      <c r="AN391" s="226"/>
      <c r="AO391" s="226"/>
      <c r="AP391" s="226"/>
      <c r="AQ391" s="226"/>
      <c r="AR391" s="226"/>
      <c r="AS391" s="226"/>
      <c r="AT391" s="226"/>
      <c r="AU391" s="226"/>
      <c r="AV391" s="226"/>
      <c r="AW391" s="226"/>
      <c r="AX391" s="226"/>
      <c r="AY391" s="226"/>
      <c r="AZ391" s="226"/>
      <c r="BA391" s="226"/>
      <c r="BB391" s="226"/>
      <c r="BC391" s="226"/>
      <c r="BD391" s="226"/>
      <c r="BE391" s="226"/>
      <c r="BF391" s="226"/>
      <c r="BG391" s="226"/>
      <c r="BH391" s="226"/>
      <c r="BI391" s="226"/>
      <c r="BJ391" s="226"/>
      <c r="BK391" s="226"/>
      <c r="BL391" s="226"/>
      <c r="BM391" s="226"/>
      <c r="BN391" s="226"/>
      <c r="BO391" s="226"/>
      <c r="BP391" s="226"/>
      <c r="BQ391" s="226"/>
      <c r="BR391" s="226"/>
      <c r="BS391" s="226"/>
      <c r="BT391" s="226"/>
      <c r="BU391" s="226"/>
      <c r="BV391" s="226"/>
      <c r="BW391" s="226"/>
      <c r="BX391" s="226"/>
      <c r="BY391" s="226"/>
      <c r="BZ391" s="226"/>
      <c r="CA391" s="226"/>
      <c r="CB391" s="226"/>
      <c r="CC391" s="226"/>
      <c r="CD391" s="226"/>
      <c r="CE391" s="226"/>
      <c r="CF391" s="226"/>
      <c r="CG391" s="226"/>
      <c r="CH391" s="226"/>
      <c r="CI391" s="226"/>
      <c r="CJ391" s="226"/>
      <c r="CK391" s="226"/>
      <c r="CL391" s="226"/>
      <c r="CM391" s="226"/>
      <c r="CN391" s="226"/>
      <c r="CO391" s="226"/>
      <c r="CP391" s="226"/>
      <c r="CQ391" s="226"/>
      <c r="CR391" s="226"/>
      <c r="CS391" s="226"/>
      <c r="CT391" s="226"/>
      <c r="CU391" s="226"/>
      <c r="CV391" s="226"/>
      <c r="CW391" s="226"/>
      <c r="CX391" s="226"/>
      <c r="CY391" s="226"/>
      <c r="CZ391" s="226"/>
      <c r="DA391" s="226"/>
      <c r="DB391" s="226"/>
      <c r="DC391" s="226"/>
    </row>
    <row r="392" spans="1:107" s="201" customFormat="1" ht="27">
      <c r="A392" s="74">
        <v>19</v>
      </c>
      <c r="B392" s="74" t="s">
        <v>887</v>
      </c>
      <c r="C392" s="360" t="str">
        <f>$C$3</f>
        <v xml:space="preserve">Data  </v>
      </c>
      <c r="D392" s="398"/>
      <c r="E392" s="398"/>
      <c r="F392" s="398"/>
      <c r="G392" s="218"/>
    </row>
    <row r="393" spans="1:107" s="204" customFormat="1" ht="11.1" customHeight="1">
      <c r="A393" s="73"/>
      <c r="B393" s="72"/>
      <c r="C393" s="72"/>
      <c r="D393" s="259"/>
      <c r="E393" s="259"/>
      <c r="F393" s="259"/>
      <c r="G393" s="218"/>
      <c r="H393" s="226"/>
      <c r="J393" s="226"/>
      <c r="K393" s="226"/>
      <c r="L393" s="226"/>
      <c r="M393" s="226"/>
      <c r="N393" s="226"/>
      <c r="O393" s="226"/>
      <c r="P393" s="226"/>
      <c r="Q393" s="226"/>
      <c r="R393" s="226"/>
      <c r="S393" s="226"/>
      <c r="T393" s="226"/>
      <c r="U393" s="226"/>
      <c r="V393" s="226"/>
      <c r="W393" s="226"/>
      <c r="X393" s="226"/>
      <c r="Y393" s="226"/>
      <c r="Z393" s="226"/>
      <c r="AA393" s="226"/>
      <c r="AB393" s="226"/>
      <c r="AC393" s="226"/>
      <c r="AD393" s="226"/>
      <c r="AE393" s="226"/>
      <c r="AF393" s="226"/>
      <c r="AG393" s="226"/>
      <c r="AH393" s="226"/>
      <c r="AI393" s="226"/>
      <c r="AJ393" s="226"/>
      <c r="AK393" s="226"/>
      <c r="AL393" s="226"/>
      <c r="AM393" s="226"/>
      <c r="AN393" s="226"/>
      <c r="AO393" s="226"/>
      <c r="AP393" s="226"/>
      <c r="AQ393" s="226"/>
      <c r="AR393" s="226"/>
      <c r="AS393" s="226"/>
      <c r="AT393" s="226"/>
      <c r="AU393" s="226"/>
      <c r="AV393" s="226"/>
      <c r="AW393" s="226"/>
      <c r="AX393" s="226"/>
      <c r="AY393" s="226"/>
      <c r="AZ393" s="226"/>
      <c r="BA393" s="226"/>
      <c r="BB393" s="226"/>
      <c r="BC393" s="226"/>
      <c r="BD393" s="226"/>
      <c r="BE393" s="226"/>
      <c r="BF393" s="226"/>
      <c r="BG393" s="226"/>
      <c r="BH393" s="226"/>
      <c r="BI393" s="226"/>
      <c r="BJ393" s="226"/>
      <c r="BK393" s="226"/>
      <c r="BL393" s="226"/>
      <c r="BM393" s="226"/>
      <c r="BN393" s="226"/>
      <c r="BO393" s="226"/>
      <c r="BP393" s="226"/>
      <c r="BQ393" s="226"/>
      <c r="BR393" s="226"/>
      <c r="BS393" s="226"/>
      <c r="BT393" s="226"/>
      <c r="BU393" s="226"/>
      <c r="BV393" s="226"/>
      <c r="BW393" s="226"/>
      <c r="BX393" s="226"/>
      <c r="BY393" s="226"/>
      <c r="BZ393" s="226"/>
      <c r="CA393" s="226"/>
      <c r="CB393" s="226"/>
      <c r="CC393" s="226"/>
      <c r="CD393" s="226"/>
      <c r="CE393" s="226"/>
      <c r="CF393" s="226"/>
      <c r="CG393" s="226"/>
      <c r="CH393" s="226"/>
      <c r="CI393" s="226"/>
      <c r="CJ393" s="226"/>
      <c r="CK393" s="226"/>
      <c r="CL393" s="226"/>
      <c r="CM393" s="226"/>
      <c r="CN393" s="226"/>
      <c r="CO393" s="226"/>
      <c r="CP393" s="226"/>
      <c r="CQ393" s="226"/>
      <c r="CR393" s="226"/>
      <c r="CS393" s="226"/>
      <c r="CT393" s="226"/>
      <c r="CU393" s="226"/>
      <c r="CV393" s="226"/>
      <c r="CW393" s="226"/>
      <c r="CX393" s="226"/>
      <c r="CY393" s="226"/>
      <c r="CZ393" s="226"/>
      <c r="DA393" s="226"/>
      <c r="DB393" s="226"/>
      <c r="DC393" s="226"/>
    </row>
    <row r="394" spans="1:107" s="204" customFormat="1" ht="27">
      <c r="A394" s="95" t="s">
        <v>888</v>
      </c>
      <c r="B394" s="91" t="str">
        <f>INDEX('Investor Level Data'!B:B,MATCH(Overview!$A394,'Investor Level Data'!$A:$A,0))</f>
        <v>Capital Commitments - During the Reporting Period</v>
      </c>
      <c r="C394" s="233" t="str">
        <f>IF(ISBLANK(INDEX('Investor Level Data'!D:D,MATCH(Overview!$A394,'Investor Level Data'!$A:$A,0))),"",INDEX('Investor Level Data'!D:D,MATCH(Overview!$A394,'Investor Level Data'!$A:$A,0)))</f>
        <v/>
      </c>
      <c r="D394" s="159"/>
      <c r="E394" s="159"/>
      <c r="F394" s="159"/>
      <c r="G394" s="218"/>
    </row>
    <row r="395" spans="1:107" s="204" customFormat="1" ht="27">
      <c r="A395" s="92" t="s">
        <v>890</v>
      </c>
      <c r="B395" s="93" t="str">
        <f>INDEX('Investor Level Data'!B:B,MATCH(Overview!$A395,'Investor Level Data'!$A:$A,0))</f>
        <v>Total Capital Commitments</v>
      </c>
      <c r="C395" s="234" t="str">
        <f>IF(ISBLANK(INDEX('Investor Level Data'!D:D,MATCH(Overview!$A395,'Investor Level Data'!$A:$A,0))),"",INDEX('Investor Level Data'!D:D,MATCH(Overview!$A395,'Investor Level Data'!$A:$A,0)))</f>
        <v/>
      </c>
      <c r="D395" s="159"/>
      <c r="E395" s="159"/>
      <c r="F395" s="159"/>
      <c r="G395" s="218"/>
    </row>
    <row r="396" spans="1:107" s="204" customFormat="1" ht="27">
      <c r="A396" s="95" t="s">
        <v>892</v>
      </c>
      <c r="B396" s="91" t="str">
        <f>INDEX('Investor Level Data'!B:B,MATCH(Overview!$A396,'Investor Level Data'!$A:$A,0))</f>
        <v>Remaining Capital Commitments</v>
      </c>
      <c r="C396" s="233" t="str">
        <f>IF(ISBLANK(INDEX('Investor Level Data'!D:D,MATCH(Overview!$A396,'Investor Level Data'!$A:$A,0))),"",INDEX('Investor Level Data'!D:D,MATCH(Overview!$A396,'Investor Level Data'!$A:$A,0)))</f>
        <v/>
      </c>
      <c r="D396" s="159"/>
      <c r="E396" s="159"/>
      <c r="F396" s="159"/>
      <c r="G396" s="218"/>
    </row>
    <row r="397" spans="1:107" s="204" customFormat="1" ht="27">
      <c r="A397" s="73"/>
      <c r="B397" s="72"/>
      <c r="C397" s="364"/>
      <c r="D397" s="258"/>
      <c r="E397" s="258"/>
      <c r="F397" s="258"/>
      <c r="G397" s="218"/>
    </row>
    <row r="398" spans="1:107" s="204" customFormat="1" ht="27">
      <c r="A398" s="74">
        <v>20</v>
      </c>
      <c r="B398" s="89" t="s">
        <v>894</v>
      </c>
      <c r="C398" s="360" t="str">
        <f>$C$3</f>
        <v xml:space="preserve">Data  </v>
      </c>
      <c r="D398" s="398"/>
      <c r="E398" s="398"/>
      <c r="F398" s="398"/>
      <c r="G398" s="218"/>
    </row>
    <row r="399" spans="1:107" s="204" customFormat="1" ht="11.1" customHeight="1">
      <c r="A399" s="73"/>
      <c r="B399" s="103"/>
      <c r="C399" s="364"/>
      <c r="D399" s="258"/>
      <c r="E399" s="258"/>
      <c r="F399" s="258"/>
      <c r="G399" s="218"/>
    </row>
    <row r="400" spans="1:107" s="204" customFormat="1" ht="27">
      <c r="A400" s="92" t="s">
        <v>895</v>
      </c>
      <c r="B400" s="93" t="str">
        <f>INDEX('Investor Level Data'!B:B,MATCH(Overview!$A400,'Investor Level Data'!$A:$A,0))</f>
        <v>(Equity) Capital Contributed -  During the Reporting period</v>
      </c>
      <c r="C400" s="234" t="str">
        <f>IF(ISBLANK(INDEX('Investor Level Data'!D:D,MATCH(Overview!$A400,'Investor Level Data'!$A:$A,0))),"",INDEX('Investor Level Data'!D:D,MATCH(Overview!$A400,'Investor Level Data'!$A:$A,0)))</f>
        <v/>
      </c>
      <c r="D400" s="159"/>
      <c r="E400" s="159"/>
      <c r="F400" s="159"/>
      <c r="G400" s="218"/>
    </row>
    <row r="401" spans="1:7" s="204" customFormat="1" ht="27">
      <c r="A401" s="95" t="s">
        <v>897</v>
      </c>
      <c r="B401" s="91" t="str">
        <f>INDEX('Investor Level Data'!B:B,MATCH(Overview!$A401,'Investor Level Data'!$A:$A,0))</f>
        <v xml:space="preserve">(Equity) Capital Redeemed - During the Reporting period </v>
      </c>
      <c r="C401" s="233" t="str">
        <f>IF(ISBLANK(INDEX('Investor Level Data'!D:D,MATCH(Overview!$A401,'Investor Level Data'!$A:$A,0))),"",INDEX('Investor Level Data'!D:D,MATCH(Overview!$A401,'Investor Level Data'!$A:$A,0)))</f>
        <v/>
      </c>
      <c r="D401" s="159"/>
      <c r="E401" s="159"/>
      <c r="F401" s="159"/>
      <c r="G401" s="218"/>
    </row>
    <row r="402" spans="1:7" s="204" customFormat="1" ht="27">
      <c r="A402" s="92" t="s">
        <v>899</v>
      </c>
      <c r="B402" s="93" t="str">
        <f>INDEX('Investor Level Data'!B:B,MATCH(Overview!$A402,'Investor Level Data'!$A:$A,0))</f>
        <v>(Equity) Capital  Recalled - During the Reporting Period</v>
      </c>
      <c r="C402" s="234" t="str">
        <f>IF(ISBLANK(INDEX('Investor Level Data'!D:D,MATCH(Overview!$A402,'Investor Level Data'!$A:$A,0))),"",INDEX('Investor Level Data'!D:D,MATCH(Overview!$A402,'Investor Level Data'!$A:$A,0)))</f>
        <v/>
      </c>
      <c r="D402" s="159"/>
      <c r="E402" s="159"/>
      <c r="F402" s="159"/>
      <c r="G402" s="218"/>
    </row>
    <row r="403" spans="1:7" s="204" customFormat="1" ht="27">
      <c r="A403" s="95" t="s">
        <v>901</v>
      </c>
      <c r="B403" s="91" t="str">
        <f>INDEX('Investor Level Data'!B:B,MATCH(Overview!$A403,'Investor Level Data'!$A:$A,0))</f>
        <v>Shareholders' Loans Contributed - During Reporting Period</v>
      </c>
      <c r="C403" s="233" t="str">
        <f>IF(ISBLANK(INDEX('Investor Level Data'!D:D,MATCH(Overview!$A403,'Investor Level Data'!$A:$A,0))),"",INDEX('Investor Level Data'!D:D,MATCH(Overview!$A403,'Investor Level Data'!$A:$A,0)))</f>
        <v/>
      </c>
      <c r="D403" s="159"/>
      <c r="E403" s="159"/>
      <c r="F403" s="159"/>
      <c r="G403" s="218"/>
    </row>
    <row r="404" spans="1:7" s="204" customFormat="1" ht="27">
      <c r="A404" s="92" t="s">
        <v>903</v>
      </c>
      <c r="B404" s="93" t="str">
        <f>INDEX('Investor Level Data'!B:B,MATCH(Overview!$A404,'Investor Level Data'!$A:$A,0))</f>
        <v>Shareholders' Loans Repayments - During Reporting Period</v>
      </c>
      <c r="C404" s="234" t="str">
        <f>IF(ISBLANK(INDEX('Investor Level Data'!D:D,MATCH(Overview!$A404,'Investor Level Data'!$A:$A,0))),"",INDEX('Investor Level Data'!D:D,MATCH(Overview!$A404,'Investor Level Data'!$A:$A,0)))</f>
        <v/>
      </c>
      <c r="D404" s="159"/>
      <c r="E404" s="159"/>
      <c r="F404" s="159"/>
      <c r="G404" s="218"/>
    </row>
    <row r="405" spans="1:7" ht="27">
      <c r="A405" s="95" t="s">
        <v>905</v>
      </c>
      <c r="B405" s="91" t="str">
        <f>INDEX('Investor Level Data'!B:B,MATCH(Overview!$A405,'Investor Level Data'!$A:$A,0))</f>
        <v>Net Capital Contributed - During the Reporting Period</v>
      </c>
      <c r="C405" s="233">
        <f>IF(ISBLANK(INDEX('Investor Level Data'!D:D,MATCH(Overview!$A405,'Investor Level Data'!$A:$A,0))),"",INDEX('Investor Level Data'!D:D,MATCH(Overview!$A405,'Investor Level Data'!$A:$A,0)))</f>
        <v>0</v>
      </c>
      <c r="D405" s="159"/>
      <c r="E405" s="159"/>
      <c r="F405" s="159"/>
      <c r="G405" s="218"/>
    </row>
    <row r="406" spans="1:7" ht="27">
      <c r="A406" s="92" t="s">
        <v>907</v>
      </c>
      <c r="B406" s="93" t="str">
        <f>INDEX('Investor Level Data'!B:B,MATCH(Overview!$A406,'Investor Level Data'!$A:$A,0))</f>
        <v>Interest paid on Shareholders' Loans - During Reporting Period</v>
      </c>
      <c r="C406" s="234" t="str">
        <f>IF(ISBLANK(INDEX('Investor Level Data'!D:D,MATCH(Overview!$A406,'Investor Level Data'!$A:$A,0))),"",INDEX('Investor Level Data'!D:D,MATCH(Overview!$A406,'Investor Level Data'!$A:$A,0)))</f>
        <v/>
      </c>
      <c r="D406" s="159"/>
      <c r="E406" s="159"/>
      <c r="F406" s="159"/>
      <c r="G406" s="218"/>
    </row>
    <row r="407" spans="1:7" ht="27">
      <c r="A407" s="95" t="s">
        <v>909</v>
      </c>
      <c r="B407" s="91" t="str">
        <f>INDEX('Investor Level Data'!B:B,MATCH(Overview!$A407,'Investor Level Data'!$A:$A,0))</f>
        <v>Dividend/Profit Distributions - During Reporting Period</v>
      </c>
      <c r="C407" s="233" t="str">
        <f>IF(ISBLANK(INDEX('Investor Level Data'!D:D,MATCH(Overview!$A407,'Investor Level Data'!$A:$A,0))),"",INDEX('Investor Level Data'!D:D,MATCH(Overview!$A407,'Investor Level Data'!$A:$A,0)))</f>
        <v/>
      </c>
      <c r="D407" s="159"/>
      <c r="E407" s="159"/>
      <c r="F407" s="159"/>
      <c r="G407" s="218"/>
    </row>
    <row r="408" spans="1:7" ht="27">
      <c r="A408" s="92" t="s">
        <v>911</v>
      </c>
      <c r="B408" s="93" t="str">
        <f>INDEX('Investor Level Data'!B:B,MATCH(Overview!$A408,'Investor Level Data'!$A:$A,0))</f>
        <v xml:space="preserve">Total (Equity) Capital Contributed - Since Inception </v>
      </c>
      <c r="C408" s="234" t="str">
        <f>IF(ISBLANK(INDEX('Investor Level Data'!D:D,MATCH(Overview!$A408,'Investor Level Data'!$A:$A,0))),"",INDEX('Investor Level Data'!D:D,MATCH(Overview!$A408,'Investor Level Data'!$A:$A,0)))</f>
        <v/>
      </c>
      <c r="D408" s="159"/>
      <c r="E408" s="159"/>
      <c r="F408" s="159"/>
      <c r="G408" s="218"/>
    </row>
    <row r="409" spans="1:7" ht="27">
      <c r="A409" s="95" t="s">
        <v>913</v>
      </c>
      <c r="B409" s="91" t="str">
        <f>INDEX('Investor Level Data'!B:B,MATCH(Overview!$A409,'Investor Level Data'!$A:$A,0))</f>
        <v>Total (Equity) Capital Redeemed - Since Inception</v>
      </c>
      <c r="C409" s="233" t="str">
        <f>IF(ISBLANK(INDEX('Investor Level Data'!D:D,MATCH(Overview!$A409,'Investor Level Data'!$A:$A,0))),"",INDEX('Investor Level Data'!D:D,MATCH(Overview!$A409,'Investor Level Data'!$A:$A,0)))</f>
        <v/>
      </c>
      <c r="D409" s="159"/>
      <c r="E409" s="159"/>
      <c r="F409" s="159"/>
      <c r="G409" s="218"/>
    </row>
    <row r="410" spans="1:7" ht="27">
      <c r="A410" s="92" t="s">
        <v>915</v>
      </c>
      <c r="B410" s="93" t="str">
        <f>INDEX('Investor Level Data'!B:B,MATCH(Overview!$A410,'Investor Level Data'!$A:$A,0))</f>
        <v>Total (Equity) Capital  Recalled - Since Inception</v>
      </c>
      <c r="C410" s="234" t="str">
        <f>IF(ISBLANK(INDEX('Investor Level Data'!D:D,MATCH(Overview!$A410,'Investor Level Data'!$A:$A,0))),"",INDEX('Investor Level Data'!D:D,MATCH(Overview!$A410,'Investor Level Data'!$A:$A,0)))</f>
        <v/>
      </c>
      <c r="D410" s="159"/>
      <c r="E410" s="159"/>
      <c r="F410" s="159"/>
      <c r="G410" s="218"/>
    </row>
    <row r="411" spans="1:7" ht="27">
      <c r="A411" s="95" t="s">
        <v>917</v>
      </c>
      <c r="B411" s="91" t="str">
        <f>INDEX('Investor Level Data'!B:B,MATCH(Overview!$A411,'Investor Level Data'!$A:$A,0))</f>
        <v>Total Shareholders' Loans Contributed - Since Inception</v>
      </c>
      <c r="C411" s="233" t="str">
        <f>IF(ISBLANK(INDEX('Investor Level Data'!D:D,MATCH(Overview!$A411,'Investor Level Data'!$A:$A,0))),"",INDEX('Investor Level Data'!D:D,MATCH(Overview!$A411,'Investor Level Data'!$A:$A,0)))</f>
        <v/>
      </c>
      <c r="D411" s="159"/>
      <c r="E411" s="159"/>
      <c r="F411" s="159"/>
      <c r="G411" s="218"/>
    </row>
    <row r="412" spans="1:7" ht="27">
      <c r="A412" s="92" t="s">
        <v>919</v>
      </c>
      <c r="B412" s="93" t="str">
        <f>INDEX('Investor Level Data'!B:B,MATCH(Overview!$A412,'Investor Level Data'!$A:$A,0))</f>
        <v>Total  Shareholders' Loans Repayments - Since inception</v>
      </c>
      <c r="C412" s="234" t="str">
        <f>IF(ISBLANK(INDEX('Investor Level Data'!D:D,MATCH(Overview!$A412,'Investor Level Data'!$A:$A,0))),"",INDEX('Investor Level Data'!D:D,MATCH(Overview!$A412,'Investor Level Data'!$A:$A,0)))</f>
        <v/>
      </c>
      <c r="D412" s="159"/>
      <c r="E412" s="159"/>
      <c r="F412" s="159"/>
      <c r="G412" s="218"/>
    </row>
    <row r="413" spans="1:7" ht="27">
      <c r="A413" s="95" t="s">
        <v>921</v>
      </c>
      <c r="B413" s="91" t="str">
        <f>INDEX('Investor Level Data'!B:B,MATCH(Overview!$A413,'Investor Level Data'!$A:$A,0))</f>
        <v>Total Net Capital Contributed - Since Inception</v>
      </c>
      <c r="C413" s="233">
        <f>IF(ISBLANK(INDEX('Investor Level Data'!D:D,MATCH(Overview!$A413,'Investor Level Data'!$A:$A,0))),"",INDEX('Investor Level Data'!D:D,MATCH(Overview!$A413,'Investor Level Data'!$A:$A,0)))</f>
        <v>0</v>
      </c>
      <c r="D413" s="159"/>
      <c r="E413" s="159"/>
      <c r="F413" s="159"/>
      <c r="G413" s="218"/>
    </row>
    <row r="414" spans="1:7" ht="27">
      <c r="A414" s="92" t="s">
        <v>923</v>
      </c>
      <c r="B414" s="93" t="str">
        <f>INDEX('Investor Level Data'!B:B,MATCH(Overview!$A414,'Investor Level Data'!$A:$A,0))</f>
        <v>Total Interest paid on Shareholders' Loans - Since inception</v>
      </c>
      <c r="C414" s="234" t="str">
        <f>IF(ISBLANK(INDEX('Investor Level Data'!D:D,MATCH(Overview!$A414,'Investor Level Data'!$A:$A,0))),"",INDEX('Investor Level Data'!D:D,MATCH(Overview!$A414,'Investor Level Data'!$A:$A,0)))</f>
        <v/>
      </c>
      <c r="D414" s="159"/>
      <c r="E414" s="159"/>
      <c r="F414" s="159"/>
      <c r="G414" s="218"/>
    </row>
    <row r="415" spans="1:7" ht="27">
      <c r="A415" s="95" t="s">
        <v>925</v>
      </c>
      <c r="B415" s="91" t="str">
        <f>INDEX('Investor Level Data'!B:B,MATCH(Overview!$A415,'Investor Level Data'!$A:$A,0))</f>
        <v>Dividend/Profit Distributions - Since Inception</v>
      </c>
      <c r="C415" s="233" t="str">
        <f>IF(ISBLANK(INDEX('Investor Level Data'!D:D,MATCH(Overview!$A415,'Investor Level Data'!$A:$A,0))),"",INDEX('Investor Level Data'!D:D,MATCH(Overview!$A415,'Investor Level Data'!$A:$A,0)))</f>
        <v/>
      </c>
      <c r="D415" s="159"/>
      <c r="E415" s="159"/>
      <c r="F415" s="159"/>
      <c r="G415" s="218"/>
    </row>
    <row r="416" spans="1:7" ht="27">
      <c r="A416" s="73"/>
      <c r="B416" s="72"/>
      <c r="C416" s="364"/>
      <c r="D416" s="258"/>
      <c r="E416" s="258"/>
      <c r="F416" s="258"/>
      <c r="G416" s="218"/>
    </row>
    <row r="417" spans="1:7" ht="27">
      <c r="A417" s="74">
        <v>21</v>
      </c>
      <c r="B417" s="74" t="s">
        <v>927</v>
      </c>
      <c r="C417" s="360" t="str">
        <f>$C$3</f>
        <v xml:space="preserve">Data  </v>
      </c>
      <c r="D417" s="398"/>
      <c r="E417" s="398"/>
      <c r="F417" s="398"/>
      <c r="G417" s="218"/>
    </row>
    <row r="418" spans="1:7" ht="11.1" customHeight="1">
      <c r="A418" s="73"/>
      <c r="B418" s="103"/>
      <c r="C418" s="364"/>
      <c r="D418" s="258"/>
      <c r="E418" s="258"/>
      <c r="F418" s="258"/>
      <c r="G418" s="218"/>
    </row>
    <row r="419" spans="1:7" s="204" customFormat="1" ht="27">
      <c r="A419" s="92" t="s">
        <v>928</v>
      </c>
      <c r="B419" s="93" t="str">
        <f>INDEX('Investor Level Data'!B:B,MATCH(Overview!$A419,'Investor Level Data'!$A:$A,0))</f>
        <v>Capital Distributions - During Reporting Period</v>
      </c>
      <c r="C419" s="234" t="str">
        <f>IF(ISBLANK(INDEX('Investor Level Data'!D:D,MATCH(Overview!$A419,'Investor Level Data'!$A:$A,0))),"",INDEX('Investor Level Data'!D:D,MATCH(Overview!$A419,'Investor Level Data'!$A:$A,0)))</f>
        <v/>
      </c>
      <c r="D419" s="159"/>
      <c r="E419" s="159"/>
      <c r="F419" s="159"/>
      <c r="G419" s="218"/>
    </row>
    <row r="420" spans="1:7" s="204" customFormat="1" ht="27">
      <c r="A420" s="95" t="s">
        <v>930</v>
      </c>
      <c r="B420" s="91" t="str">
        <f>INDEX('Investor Level Data'!B:B,MATCH(Overview!$A420,'Investor Level Data'!$A:$A,0))</f>
        <v>Income Distributions - During the Reporting Period</v>
      </c>
      <c r="C420" s="233" t="str">
        <f>IF(ISBLANK(INDEX('Investor Level Data'!D:D,MATCH(Overview!$A420,'Investor Level Data'!$A:$A,0))),"",INDEX('Investor Level Data'!D:D,MATCH(Overview!$A420,'Investor Level Data'!$A:$A,0)))</f>
        <v/>
      </c>
      <c r="D420" s="159"/>
      <c r="E420" s="159"/>
      <c r="F420" s="159"/>
      <c r="G420" s="218"/>
    </row>
    <row r="421" spans="1:7" s="204" customFormat="1" ht="27">
      <c r="A421" s="92" t="s">
        <v>932</v>
      </c>
      <c r="B421" s="93" t="str">
        <f>INDEX('Investor Level Data'!B:B,MATCH(Overview!$A421,'Investor Level Data'!$A:$A,0))</f>
        <v>Total Distributions - During Reporting Period</v>
      </c>
      <c r="C421" s="234">
        <f>IF(ISBLANK(INDEX('Investor Level Data'!D:D,MATCH(Overview!$A421,'Investor Level Data'!$A:$A,0))),"",INDEX('Investor Level Data'!D:D,MATCH(Overview!$A421,'Investor Level Data'!$A:$A,0)))</f>
        <v>0</v>
      </c>
      <c r="D421" s="159"/>
      <c r="E421" s="159"/>
      <c r="F421" s="159"/>
      <c r="G421" s="218"/>
    </row>
    <row r="422" spans="1:7" s="204" customFormat="1" ht="27">
      <c r="A422" s="95" t="s">
        <v>934</v>
      </c>
      <c r="B422" s="91" t="str">
        <f>INDEX('Investor Level Data'!B:B,MATCH(Overview!$A422,'Investor Level Data'!$A:$A,0))</f>
        <v>Total Distributions Recallable - During Reporting Period</v>
      </c>
      <c r="C422" s="233" t="str">
        <f>IF(ISBLANK(INDEX('Investor Level Data'!D:D,MATCH(Overview!$A422,'Investor Level Data'!$A:$A,0))),"",INDEX('Investor Level Data'!D:D,MATCH(Overview!$A422,'Investor Level Data'!$A:$A,0)))</f>
        <v/>
      </c>
      <c r="D422" s="159"/>
      <c r="E422" s="159"/>
      <c r="F422" s="159"/>
      <c r="G422" s="218"/>
    </row>
    <row r="423" spans="1:7" s="204" customFormat="1" ht="27">
      <c r="A423" s="92" t="s">
        <v>936</v>
      </c>
      <c r="B423" s="93" t="str">
        <f>INDEX('Investor Level Data'!B:B,MATCH(Overview!$A423,'Investor Level Data'!$A:$A,0))</f>
        <v>Total Distributions Non-Recallable - During Reporting Period</v>
      </c>
      <c r="C423" s="234" t="str">
        <f>IF(ISBLANK(INDEX('Investor Level Data'!D:D,MATCH(Overview!$A423,'Investor Level Data'!$A:$A,0))),"",INDEX('Investor Level Data'!D:D,MATCH(Overview!$A423,'Investor Level Data'!$A:$A,0)))</f>
        <v/>
      </c>
      <c r="D423" s="159"/>
      <c r="E423" s="159"/>
      <c r="F423" s="159"/>
      <c r="G423" s="218"/>
    </row>
    <row r="424" spans="1:7" s="204" customFormat="1" ht="27">
      <c r="A424" s="95" t="s">
        <v>938</v>
      </c>
      <c r="B424" s="91" t="str">
        <f>INDEX('Investor Level Data'!B:B,MATCH(Overview!$A424,'Investor Level Data'!$A:$A,0))</f>
        <v>Capital Distributions - Since inception</v>
      </c>
      <c r="C424" s="233" t="str">
        <f>IF(ISBLANK(INDEX('Investor Level Data'!D:D,MATCH(Overview!$A424,'Investor Level Data'!$A:$A,0))),"",INDEX('Investor Level Data'!D:D,MATCH(Overview!$A424,'Investor Level Data'!$A:$A,0)))</f>
        <v/>
      </c>
      <c r="D424" s="159"/>
      <c r="E424" s="159"/>
      <c r="F424" s="159"/>
      <c r="G424" s="218"/>
    </row>
    <row r="425" spans="1:7" s="204" customFormat="1" ht="27">
      <c r="A425" s="92" t="s">
        <v>940</v>
      </c>
      <c r="B425" s="93" t="str">
        <f>INDEX('Investor Level Data'!B:B,MATCH(Overview!$A425,'Investor Level Data'!$A:$A,0))</f>
        <v>Income Distributions - Since Inception</v>
      </c>
      <c r="C425" s="234" t="str">
        <f>IF(ISBLANK(INDEX('Investor Level Data'!D:D,MATCH(Overview!$A425,'Investor Level Data'!$A:$A,0))),"",INDEX('Investor Level Data'!D:D,MATCH(Overview!$A425,'Investor Level Data'!$A:$A,0)))</f>
        <v/>
      </c>
      <c r="D425" s="159"/>
      <c r="E425" s="159"/>
      <c r="F425" s="159"/>
      <c r="G425" s="218"/>
    </row>
    <row r="426" spans="1:7" s="204" customFormat="1" ht="27">
      <c r="A426" s="95" t="s">
        <v>942</v>
      </c>
      <c r="B426" s="91" t="str">
        <f>INDEX('Investor Level Data'!B:B,MATCH(Overview!$A426,'Investor Level Data'!$A:$A,0))</f>
        <v>Total Distributions - Since Inception</v>
      </c>
      <c r="C426" s="233">
        <f>IF(ISBLANK(INDEX('Investor Level Data'!D:D,MATCH(Overview!$A426,'Investor Level Data'!$A:$A,0))),"",INDEX('Investor Level Data'!D:D,MATCH(Overview!$A426,'Investor Level Data'!$A:$A,0)))</f>
        <v>0</v>
      </c>
      <c r="D426" s="159"/>
      <c r="E426" s="159"/>
      <c r="F426" s="159"/>
      <c r="G426" s="218"/>
    </row>
    <row r="427" spans="1:7" s="204" customFormat="1" ht="27">
      <c r="A427" s="92" t="s">
        <v>944</v>
      </c>
      <c r="B427" s="93" t="str">
        <f>INDEX('Investor Level Data'!B:B,MATCH(Overview!$A427,'Investor Level Data'!$A:$A,0))</f>
        <v>Total Distributions Recallable - Since Inception</v>
      </c>
      <c r="C427" s="234" t="str">
        <f>IF(ISBLANK(INDEX('Investor Level Data'!D:D,MATCH(Overview!$A427,'Investor Level Data'!$A:$A,0))),"",INDEX('Investor Level Data'!D:D,MATCH(Overview!$A427,'Investor Level Data'!$A:$A,0)))</f>
        <v/>
      </c>
      <c r="D427" s="159"/>
      <c r="E427" s="159"/>
      <c r="F427" s="159"/>
      <c r="G427" s="218"/>
    </row>
    <row r="428" spans="1:7" s="204" customFormat="1" ht="27">
      <c r="A428" s="95" t="s">
        <v>946</v>
      </c>
      <c r="B428" s="91" t="str">
        <f>INDEX('Investor Level Data'!B:B,MATCH(Overview!$A428,'Investor Level Data'!$A:$A,0))</f>
        <v>Total Distributions Non-Recallable - Since Inception</v>
      </c>
      <c r="C428" s="233" t="str">
        <f>IF(ISBLANK(INDEX('Investor Level Data'!D:D,MATCH(Overview!$A428,'Investor Level Data'!$A:$A,0))),"",INDEX('Investor Level Data'!D:D,MATCH(Overview!$A428,'Investor Level Data'!$A:$A,0)))</f>
        <v/>
      </c>
      <c r="D428" s="159"/>
      <c r="E428" s="159"/>
      <c r="F428" s="159"/>
      <c r="G428" s="218"/>
    </row>
    <row r="429" spans="1:7" ht="18">
      <c r="B429" s="227"/>
      <c r="C429" s="366"/>
      <c r="D429" s="260"/>
      <c r="E429" s="260"/>
      <c r="F429" s="260"/>
    </row>
  </sheetData>
  <sheetProtection algorithmName="SHA-512" hashValue="tGgAkGoqaatN4kvX0fXmkE/0dIe6VA4KtLAhRkVOsYWmXZd5HWye+nHxoVr/IfQ58wpe4i9zetQO80DYT2skfQ==" saltValue="0l9yxQkJpfYMrhUf+GzXlA==" spinCount="100000" sheet="1" formatCells="0" formatColumns="0" formatRows="0" insertColumns="0" insertRows="0" insertHyperlinks="0" deleteColumns="0" deleteRows="0" sort="0" autoFilter="0" pivotTables="0"/>
  <phoneticPr fontId="15" type="noConversion"/>
  <conditionalFormatting sqref="C18:C26 C112:C115 C63:C81 C28:C33 C5 C7:C16">
    <cfRule type="containsText" dxfId="210" priority="374" operator="containsText" text="Please fill in data">
      <formula>NOT(ISERROR(SEARCH("Please fill in data",C5)))</formula>
    </cfRule>
  </conditionalFormatting>
  <conditionalFormatting sqref="C42:C43">
    <cfRule type="containsText" dxfId="209" priority="373" operator="containsText" text="Please fill in data">
      <formula>NOT(ISERROR(SEARCH("Please fill in data",C42)))</formula>
    </cfRule>
  </conditionalFormatting>
  <conditionalFormatting sqref="C50:C55">
    <cfRule type="containsText" dxfId="208" priority="372" operator="containsText" text="Please fill in data">
      <formula>NOT(ISERROR(SEARCH("Please fill in data",C50)))</formula>
    </cfRule>
  </conditionalFormatting>
  <conditionalFormatting sqref="C60:C61">
    <cfRule type="containsText" dxfId="207" priority="371" operator="containsText" text="Please fill in data">
      <formula>NOT(ISERROR(SEARCH("Please fill in data",C60)))</formula>
    </cfRule>
  </conditionalFormatting>
  <conditionalFormatting sqref="C88:C89 C91 C93:C94 C96:C97 C99:C100 C102:C104 C106">
    <cfRule type="containsText" dxfId="206" priority="370" operator="containsText" text="Please fill in data">
      <formula>NOT(ISERROR(SEARCH("Please fill in data",C88)))</formula>
    </cfRule>
  </conditionalFormatting>
  <conditionalFormatting sqref="C117:C135">
    <cfRule type="containsText" dxfId="205" priority="369" operator="containsText" text="Please fill in data">
      <formula>NOT(ISERROR(SEARCH("Please fill in data",C117)))</formula>
    </cfRule>
  </conditionalFormatting>
  <conditionalFormatting sqref="C139:C163">
    <cfRule type="containsText" dxfId="204" priority="368" operator="containsText" text="Please fill in data">
      <formula>NOT(ISERROR(SEARCH("Please fill in data",C139)))</formula>
    </cfRule>
  </conditionalFormatting>
  <conditionalFormatting sqref="C167:C171">
    <cfRule type="containsText" dxfId="203" priority="367" operator="containsText" text="Please fill in data">
      <formula>NOT(ISERROR(SEARCH("Please fill in data",C167)))</formula>
    </cfRule>
  </conditionalFormatting>
  <conditionalFormatting sqref="C193:C202 C177:C191">
    <cfRule type="containsText" dxfId="202" priority="366" operator="containsText" text="Please fill in data">
      <formula>NOT(ISERROR(SEARCH("Please fill in data",C177)))</formula>
    </cfRule>
  </conditionalFormatting>
  <conditionalFormatting sqref="C211:C221 C223:C226 C231:C232">
    <cfRule type="containsText" dxfId="201" priority="364" operator="containsText" text="Please fill in data">
      <formula>NOT(ISERROR(SEARCH("Please fill in data",C211)))</formula>
    </cfRule>
  </conditionalFormatting>
  <conditionalFormatting sqref="C237:C238">
    <cfRule type="containsText" dxfId="200" priority="363" operator="containsText" text="Please fill in data">
      <formula>NOT(ISERROR(SEARCH("Please fill in data",C237)))</formula>
    </cfRule>
  </conditionalFormatting>
  <conditionalFormatting sqref="C246:C250 C252:C258 C260:C261">
    <cfRule type="containsText" dxfId="199" priority="362" operator="containsText" text="Please fill in data">
      <formula>NOT(ISERROR(SEARCH("Please fill in data",C246)))</formula>
    </cfRule>
  </conditionalFormatting>
  <conditionalFormatting sqref="C364:C365">
    <cfRule type="containsText" dxfId="198" priority="359" operator="containsText" text="Please fill in data">
      <formula>NOT(ISERROR(SEARCH("Please fill in data",C364)))</formula>
    </cfRule>
  </conditionalFormatting>
  <conditionalFormatting sqref="C341 C345 C347 C343">
    <cfRule type="containsText" dxfId="197" priority="360" operator="containsText" text="Please fill in data">
      <formula>NOT(ISERROR(SEARCH("Please fill in data",C341)))</formula>
    </cfRule>
  </conditionalFormatting>
  <conditionalFormatting sqref="C379:C389">
    <cfRule type="containsText" dxfId="196" priority="357" operator="containsText" text="Please fill in data">
      <formula>NOT(ISERROR(SEARCH("Please fill in data",C379)))</formula>
    </cfRule>
  </conditionalFormatting>
  <conditionalFormatting sqref="C371:C375">
    <cfRule type="containsText" dxfId="195" priority="358" operator="containsText" text="Please fill in data">
      <formula>NOT(ISERROR(SEARCH("Please fill in data",C371)))</formula>
    </cfRule>
  </conditionalFormatting>
  <conditionalFormatting sqref="C394:C395">
    <cfRule type="containsText" dxfId="194" priority="355" operator="containsText" text="Please fill in data">
      <formula>NOT(ISERROR(SEARCH("Please fill in data",C394)))</formula>
    </cfRule>
  </conditionalFormatting>
  <conditionalFormatting sqref="C400:C404 C406 C414:C415 C408:C412">
    <cfRule type="containsText" dxfId="193" priority="354" operator="containsText" text="Please fill in data">
      <formula>NOT(ISERROR(SEARCH("Please fill in data",C400)))</formula>
    </cfRule>
  </conditionalFormatting>
  <conditionalFormatting sqref="C17">
    <cfRule type="containsText" dxfId="192" priority="353" operator="containsText" text="Please fill in data">
      <formula>NOT(ISERROR(SEARCH("Please fill in data",C17)))</formula>
    </cfRule>
  </conditionalFormatting>
  <conditionalFormatting sqref="C59">
    <cfRule type="containsText" dxfId="191" priority="352" operator="containsText" text="Please fill in data">
      <formula>NOT(ISERROR(SEARCH("Please fill in data",C59)))</formula>
    </cfRule>
  </conditionalFormatting>
  <conditionalFormatting sqref="C62">
    <cfRule type="containsText" dxfId="190" priority="351" operator="containsText" text="Please fill in data">
      <formula>NOT(ISERROR(SEARCH("Please fill in data",C62)))</formula>
    </cfRule>
  </conditionalFormatting>
  <conditionalFormatting sqref="C82:C84">
    <cfRule type="containsText" dxfId="189" priority="348" operator="containsText" text="Please fill in data">
      <formula>NOT(ISERROR(SEARCH("Please fill in data",C82)))</formula>
    </cfRule>
  </conditionalFormatting>
  <conditionalFormatting sqref="C90">
    <cfRule type="containsText" dxfId="188" priority="347" operator="containsText" text="Please fill in data">
      <formula>NOT(ISERROR(SEARCH("Please fill in data",C90)))</formula>
    </cfRule>
  </conditionalFormatting>
  <conditionalFormatting sqref="C92">
    <cfRule type="containsText" dxfId="187" priority="346" operator="containsText" text="Please fill in data">
      <formula>NOT(ISERROR(SEARCH("Please fill in data",C92)))</formula>
    </cfRule>
  </conditionalFormatting>
  <conditionalFormatting sqref="C95">
    <cfRule type="containsText" dxfId="186" priority="345" operator="containsText" text="Please fill in data">
      <formula>NOT(ISERROR(SEARCH("Please fill in data",C95)))</formula>
    </cfRule>
  </conditionalFormatting>
  <conditionalFormatting sqref="C98">
    <cfRule type="containsText" dxfId="185" priority="344" operator="containsText" text="Please fill in data">
      <formula>NOT(ISERROR(SEARCH("Please fill in data",C98)))</formula>
    </cfRule>
  </conditionalFormatting>
  <conditionalFormatting sqref="C101">
    <cfRule type="containsText" dxfId="184" priority="343" operator="containsText" text="Please fill in data">
      <formula>NOT(ISERROR(SEARCH("Please fill in data",C101)))</formula>
    </cfRule>
  </conditionalFormatting>
  <conditionalFormatting sqref="C105">
    <cfRule type="containsText" dxfId="183" priority="342" operator="containsText" text="Please fill in data">
      <formula>NOT(ISERROR(SEARCH("Please fill in data",C105)))</formula>
    </cfRule>
  </conditionalFormatting>
  <conditionalFormatting sqref="C107">
    <cfRule type="containsText" dxfId="182" priority="341" operator="containsText" text="Please fill in data">
      <formula>NOT(ISERROR(SEARCH("Please fill in data",C107)))</formula>
    </cfRule>
  </conditionalFormatting>
  <conditionalFormatting sqref="C111">
    <cfRule type="containsText" dxfId="181" priority="338" operator="containsText" text="Please fill in data">
      <formula>NOT(ISERROR(SEARCH("Please fill in data",C111)))</formula>
    </cfRule>
  </conditionalFormatting>
  <conditionalFormatting sqref="C116">
    <cfRule type="containsText" dxfId="180" priority="336" operator="containsText" text="Please fill in data">
      <formula>NOT(ISERROR(SEARCH("Please fill in data",C116)))</formula>
    </cfRule>
  </conditionalFormatting>
  <conditionalFormatting sqref="C175">
    <cfRule type="containsText" dxfId="179" priority="332" operator="containsText" text="Please fill in data">
      <formula>NOT(ISERROR(SEARCH("Please fill in data",C175)))</formula>
    </cfRule>
  </conditionalFormatting>
  <conditionalFormatting sqref="C192">
    <cfRule type="containsText" dxfId="178" priority="328" operator="containsText" text="Please fill in data">
      <formula>NOT(ISERROR(SEARCH("Please fill in data",C192)))</formula>
    </cfRule>
  </conditionalFormatting>
  <conditionalFormatting sqref="C206:C207">
    <cfRule type="containsText" dxfId="177" priority="326" operator="containsText" text="Please fill in data">
      <formula>NOT(ISERROR(SEARCH("Please fill in data",C206)))</formula>
    </cfRule>
  </conditionalFormatting>
  <conditionalFormatting sqref="C222">
    <cfRule type="containsText" dxfId="176" priority="324" operator="containsText" text="Please fill in data">
      <formula>NOT(ISERROR(SEARCH("Please fill in data",C222)))</formula>
    </cfRule>
  </conditionalFormatting>
  <conditionalFormatting sqref="C251">
    <cfRule type="containsText" dxfId="175" priority="320" operator="containsText" text="Please fill in data">
      <formula>NOT(ISERROR(SEARCH("Please fill in data",C251)))</formula>
    </cfRule>
  </conditionalFormatting>
  <conditionalFormatting sqref="C396">
    <cfRule type="containsText" dxfId="174" priority="198" operator="containsText" text="Please fill in data">
      <formula>NOT(ISERROR(SEARCH("Please fill in data",C396)))</formula>
    </cfRule>
  </conditionalFormatting>
  <conditionalFormatting sqref="C259">
    <cfRule type="containsText" dxfId="173" priority="317" operator="containsText" text="Please fill in data">
      <formula>NOT(ISERROR(SEARCH("Please fill in data",C259)))</formula>
    </cfRule>
  </conditionalFormatting>
  <conditionalFormatting sqref="C342">
    <cfRule type="containsText" dxfId="172" priority="196" operator="containsText" text="Please fill in data">
      <formula>NOT(ISERROR(SEARCH("Please fill in data",C342)))</formula>
    </cfRule>
  </conditionalFormatting>
  <conditionalFormatting sqref="C349">
    <cfRule type="containsText" dxfId="171" priority="195" operator="containsText" text="Please fill in data">
      <formula>NOT(ISERROR(SEARCH("Please fill in data",C349)))</formula>
    </cfRule>
  </conditionalFormatting>
  <conditionalFormatting sqref="C350">
    <cfRule type="containsText" dxfId="170" priority="193" operator="containsText" text="Please fill in data">
      <formula>NOT(ISERROR(SEARCH("Please fill in data",C350)))</formula>
    </cfRule>
  </conditionalFormatting>
  <conditionalFormatting sqref="C351 C355 C357 C353">
    <cfRule type="containsText" dxfId="169" priority="192" operator="containsText" text="Please fill in data">
      <formula>NOT(ISERROR(SEARCH("Please fill in data",C351)))</formula>
    </cfRule>
  </conditionalFormatting>
  <conditionalFormatting sqref="C358 C356 C354">
    <cfRule type="containsText" dxfId="168" priority="190" operator="containsText" text="Please fill in data">
      <formula>NOT(ISERROR(SEARCH("Please fill in data",C354)))</formula>
    </cfRule>
  </conditionalFormatting>
  <conditionalFormatting sqref="C352">
    <cfRule type="containsText" dxfId="167" priority="189" operator="containsText" text="Please fill in data">
      <formula>NOT(ISERROR(SEARCH("Please fill in data",C352)))</formula>
    </cfRule>
  </conditionalFormatting>
  <conditionalFormatting sqref="C360">
    <cfRule type="containsText" dxfId="166" priority="186" operator="containsText" text="Please fill in data">
      <formula>NOT(ISERROR(SEARCH("Please fill in data",C360)))</formula>
    </cfRule>
  </conditionalFormatting>
  <conditionalFormatting sqref="C405">
    <cfRule type="containsText" dxfId="165" priority="297" operator="containsText" text="Please fill in data">
      <formula>NOT(ISERROR(SEARCH("Please fill in data",C405)))</formula>
    </cfRule>
  </conditionalFormatting>
  <conditionalFormatting sqref="C413">
    <cfRule type="containsText" dxfId="164" priority="295" operator="containsText" text="Please fill in data">
      <formula>NOT(ISERROR(SEARCH("Please fill in data",C413)))</formula>
    </cfRule>
  </conditionalFormatting>
  <conditionalFormatting sqref="D341:F341 D345:F345 D347:F347 D343:F343">
    <cfRule type="containsText" dxfId="163" priority="172" operator="containsText" text="Please fill in data">
      <formula>NOT(ISERROR(SEARCH("Please fill in data",D341)))</formula>
    </cfRule>
  </conditionalFormatting>
  <conditionalFormatting sqref="D400:F404 D406:F412 D414:F415">
    <cfRule type="containsText" dxfId="162" priority="167" operator="containsText" text="Please fill in data">
      <formula>NOT(ISERROR(SEARCH("Please fill in data",D400)))</formula>
    </cfRule>
  </conditionalFormatting>
  <conditionalFormatting sqref="C367">
    <cfRule type="containsText" dxfId="161" priority="200" operator="containsText" text="Please fill in data">
      <formula>NOT(ISERROR(SEARCH("Please fill in data",C367)))</formula>
    </cfRule>
  </conditionalFormatting>
  <conditionalFormatting sqref="C359">
    <cfRule type="containsText" dxfId="160" priority="188" operator="containsText" text="Please fill in data">
      <formula>NOT(ISERROR(SEARCH("Please fill in data",C359)))</formula>
    </cfRule>
  </conditionalFormatting>
  <conditionalFormatting sqref="D364:F365">
    <cfRule type="containsText" dxfId="159" priority="171" operator="containsText" text="Please fill in data">
      <formula>NOT(ISERROR(SEARCH("Please fill in data",D364)))</formula>
    </cfRule>
  </conditionalFormatting>
  <conditionalFormatting sqref="D379:F389">
    <cfRule type="containsText" dxfId="158" priority="169" operator="containsText" text="Please fill in data">
      <formula>NOT(ISERROR(SEARCH("Please fill in data",D379)))</formula>
    </cfRule>
  </conditionalFormatting>
  <conditionalFormatting sqref="D371:F375">
    <cfRule type="containsText" dxfId="157" priority="170" operator="containsText" text="Please fill in data">
      <formula>NOT(ISERROR(SEARCH("Please fill in data",D371)))</formula>
    </cfRule>
  </conditionalFormatting>
  <conditionalFormatting sqref="D394:F395">
    <cfRule type="containsText" dxfId="156" priority="168" operator="containsText" text="Please fill in data">
      <formula>NOT(ISERROR(SEARCH("Please fill in data",D394)))</formula>
    </cfRule>
  </conditionalFormatting>
  <conditionalFormatting sqref="C45:C46 C37:C41">
    <cfRule type="containsText" dxfId="155" priority="205" operator="containsText" text="Please fill in data">
      <formula>NOT(ISERROR(SEARCH("Please fill in data",C37)))</formula>
    </cfRule>
  </conditionalFormatting>
  <conditionalFormatting sqref="C348 C346 C344">
    <cfRule type="containsText" dxfId="154" priority="204" operator="containsText" text="Please fill in data">
      <formula>NOT(ISERROR(SEARCH("Please fill in data",C344)))</formula>
    </cfRule>
  </conditionalFormatting>
  <conditionalFormatting sqref="C366">
    <cfRule type="containsText" dxfId="153" priority="201" operator="containsText" text="Please fill in data">
      <formula>NOT(ISERROR(SEARCH("Please fill in data",C366)))</formula>
    </cfRule>
  </conditionalFormatting>
  <conditionalFormatting sqref="D348:F348 D346:F346 D344:F344">
    <cfRule type="containsText" dxfId="152" priority="134" operator="containsText" text="Please fill in data">
      <formula>NOT(ISERROR(SEARCH("Please fill in data",D344)))</formula>
    </cfRule>
  </conditionalFormatting>
  <conditionalFormatting sqref="D367:F367">
    <cfRule type="containsText" dxfId="151" priority="130" operator="containsText" text="Please fill in data">
      <formula>NOT(ISERROR(SEARCH("Please fill in data",D367)))</formula>
    </cfRule>
  </conditionalFormatting>
  <conditionalFormatting sqref="D396:F396">
    <cfRule type="containsText" dxfId="150" priority="129" operator="containsText" text="Please fill in data">
      <formula>NOT(ISERROR(SEARCH("Please fill in data",D396)))</formula>
    </cfRule>
  </conditionalFormatting>
  <conditionalFormatting sqref="D350:F350">
    <cfRule type="containsText" dxfId="149" priority="126" operator="containsText" text="Please fill in data">
      <formula>NOT(ISERROR(SEARCH("Please fill in data",D350)))</formula>
    </cfRule>
  </conditionalFormatting>
  <conditionalFormatting sqref="D359:F359">
    <cfRule type="containsText" dxfId="148" priority="122" operator="containsText" text="Please fill in data">
      <formula>NOT(ISERROR(SEARCH("Please fill in data",D359)))</formula>
    </cfRule>
  </conditionalFormatting>
  <conditionalFormatting sqref="D390:F390">
    <cfRule type="containsText" dxfId="147" priority="146" operator="containsText" text="Please fill in data">
      <formula>NOT(ISERROR(SEARCH("Please fill in data",D390)))</formula>
    </cfRule>
  </conditionalFormatting>
  <conditionalFormatting sqref="D405:F405">
    <cfRule type="containsText" dxfId="146" priority="145" operator="containsText" text="Please fill in data">
      <formula>NOT(ISERROR(SEARCH("Please fill in data",D405)))</formula>
    </cfRule>
  </conditionalFormatting>
  <conditionalFormatting sqref="D413:F413">
    <cfRule type="containsText" dxfId="145" priority="144" operator="containsText" text="Please fill in data">
      <formula>NOT(ISERROR(SEARCH("Please fill in data",D413)))</formula>
    </cfRule>
  </conditionalFormatting>
  <conditionalFormatting sqref="D366:F366">
    <cfRule type="containsText" dxfId="144" priority="131" operator="containsText" text="Please fill in data">
      <formula>NOT(ISERROR(SEARCH("Please fill in data",D366)))</formula>
    </cfRule>
  </conditionalFormatting>
  <conditionalFormatting sqref="D342:F342">
    <cfRule type="containsText" dxfId="143" priority="128" operator="containsText" text="Please fill in data">
      <formula>NOT(ISERROR(SEARCH("Please fill in data",D342)))</formula>
    </cfRule>
  </conditionalFormatting>
  <conditionalFormatting sqref="D360:F360">
    <cfRule type="containsText" dxfId="142" priority="121" operator="containsText" text="Please fill in data">
      <formula>NOT(ISERROR(SEARCH("Please fill in data",D360)))</formula>
    </cfRule>
  </conditionalFormatting>
  <conditionalFormatting sqref="D349:F349">
    <cfRule type="containsText" dxfId="141" priority="127" operator="containsText" text="Please fill in data">
      <formula>NOT(ISERROR(SEARCH("Please fill in data",D349)))</formula>
    </cfRule>
  </conditionalFormatting>
  <conditionalFormatting sqref="D351:F351 D355:F355 D357:F357 D353:F353">
    <cfRule type="containsText" dxfId="140" priority="125" operator="containsText" text="Please fill in data">
      <formula>NOT(ISERROR(SEARCH("Please fill in data",D351)))</formula>
    </cfRule>
  </conditionalFormatting>
  <conditionalFormatting sqref="D358:F358 D356:F356 D354:F354">
    <cfRule type="containsText" dxfId="139" priority="124" operator="containsText" text="Please fill in data">
      <formula>NOT(ISERROR(SEARCH("Please fill in data",D354)))</formula>
    </cfRule>
  </conditionalFormatting>
  <conditionalFormatting sqref="D352:F352">
    <cfRule type="containsText" dxfId="138" priority="123" operator="containsText" text="Please fill in data">
      <formula>NOT(ISERROR(SEARCH("Please fill in data",D352)))</formula>
    </cfRule>
  </conditionalFormatting>
  <conditionalFormatting sqref="D419:F428">
    <cfRule type="containsText" dxfId="137" priority="116" operator="containsText" text="Please fill in data">
      <formula>NOT(ISERROR(SEARCH("Please fill in data",D419)))</formula>
    </cfRule>
  </conditionalFormatting>
  <conditionalFormatting sqref="C265:C274">
    <cfRule type="containsText" dxfId="136" priority="119" operator="containsText" text="Please fill in data">
      <formula>NOT(ISERROR(SEARCH("Please fill in data",C265)))</formula>
    </cfRule>
  </conditionalFormatting>
  <conditionalFormatting sqref="C419:C428">
    <cfRule type="containsText" dxfId="135" priority="117" operator="containsText" text="Please fill in data">
      <formula>NOT(ISERROR(SEARCH("Please fill in data",C419)))</formula>
    </cfRule>
  </conditionalFormatting>
  <conditionalFormatting sqref="C239:C242">
    <cfRule type="containsText" dxfId="134" priority="115" operator="containsText" text="Please fill in data">
      <formula>NOT(ISERROR(SEARCH("Please fill in data",C239)))</formula>
    </cfRule>
  </conditionalFormatting>
  <conditionalFormatting sqref="C227:C230">
    <cfRule type="containsText" dxfId="133" priority="113" operator="containsText" text="Please fill in data">
      <formula>NOT(ISERROR(SEARCH("Please fill in data",C227)))</formula>
    </cfRule>
  </conditionalFormatting>
  <conditionalFormatting sqref="C233">
    <cfRule type="containsText" dxfId="132" priority="111" operator="containsText" text="Please fill in data">
      <formula>NOT(ISERROR(SEARCH("Please fill in data",C233)))</formula>
    </cfRule>
  </conditionalFormatting>
  <conditionalFormatting sqref="C407">
    <cfRule type="containsText" dxfId="131" priority="107" operator="containsText" text="Please fill in data">
      <formula>NOT(ISERROR(SEARCH("Please fill in data",C407)))</formula>
    </cfRule>
  </conditionalFormatting>
  <conditionalFormatting sqref="C390">
    <cfRule type="containsText" dxfId="130" priority="105" operator="containsText" text="Please fill in data">
      <formula>NOT(ISERROR(SEARCH("Please fill in data",C390)))</formula>
    </cfRule>
  </conditionalFormatting>
  <conditionalFormatting sqref="C44">
    <cfRule type="containsText" dxfId="129" priority="104" operator="containsText" text="Please fill in data">
      <formula>NOT(ISERROR(SEARCH("Please fill in data",C44)))</formula>
    </cfRule>
  </conditionalFormatting>
  <conditionalFormatting sqref="C6">
    <cfRule type="containsText" dxfId="128" priority="103" operator="containsText" text="Please fill in data">
      <formula>NOT(ISERROR(SEARCH("Please fill in data",C6)))</formula>
    </cfRule>
  </conditionalFormatting>
  <conditionalFormatting sqref="C176">
    <cfRule type="containsText" dxfId="127" priority="102" operator="containsText" text="Please fill in data">
      <formula>NOT(ISERROR(SEARCH("Please fill in data",C176)))</formula>
    </cfRule>
  </conditionalFormatting>
  <conditionalFormatting sqref="C27">
    <cfRule type="containsText" dxfId="126" priority="100" operator="containsText" text="Please fill in data">
      <formula>NOT(ISERROR(SEARCH("Please fill in data",C27)))</formula>
    </cfRule>
  </conditionalFormatting>
  <conditionalFormatting sqref="C278 C280 C282 C284 C286 C288 C290 C292 C294 C296 C298 C300 C302 C304 C306 C308 C310 C312 C314 C316 C318 C320 C322 C324 C326 C328 C330 C332 C334 C336">
    <cfRule type="containsText" dxfId="125" priority="98" operator="containsText" text="Please fill in data">
      <formula>NOT(ISERROR(SEARCH("Please fill in data",C278)))</formula>
    </cfRule>
  </conditionalFormatting>
  <conditionalFormatting sqref="C279 C281 C283 C285 C287 C289 C291 C293 C295 C297 C299 C301 C303 C305 C307 C309 C311 C313 C315 C317 C319 C321 C323 C325 C327 C329 C331 C333 C335 C337">
    <cfRule type="containsText" dxfId="124" priority="97" operator="containsText" text="Please fill in data">
      <formula>NOT(ISERROR(SEARCH("Please fill in data",C279)))</formula>
    </cfRule>
  </conditionalFormatting>
  <conditionalFormatting sqref="D278:F278 D280:F280 D282:F282 D284:F284 D286:F286 D288:F288 D290:F290 D292:F292 D294:F294 D296:F296 D298:F298 D300:F300 D302:F302 D304:F304 D306:F306 D308:F308 D310:F310 D312:F312 D314:F314 D316:F316 D318:F318 D320:F320 D322:F322 D324:F324 D326:F326 D328:F328 D330:F330 D332:F332 D334:F334 D336:F336">
    <cfRule type="containsText" dxfId="123" priority="96" operator="containsText" text="Please fill in data">
      <formula>NOT(ISERROR(SEARCH("Please fill in data",D278)))</formula>
    </cfRule>
  </conditionalFormatting>
  <conditionalFormatting sqref="D279:F279 D281:F281 D283:F283 D285:F285 D287:F287 D289:F289 D291:F291 D293:F293 D295:F295 D297:F297 D299:F299 D301:F301 D303:F303 D305:F305 D307:F307 D309:F309 D311:F311 D313:F313 D315:F315 D317:F317 D319:F319 D321:F321 D323:F323 D325:F325 D327:F327 D329:F329 D331:F331 D333:F333 D335:F335 D337:F337">
    <cfRule type="containsText" dxfId="122" priority="95" operator="containsText" text="Please fill in data">
      <formula>NOT(ISERROR(SEARCH("Please fill in data",D279)))</formula>
    </cfRule>
  </conditionalFormatting>
  <conditionalFormatting sqref="D18:D26 D112:D115 D63:D81 D28:D33 D5:D8 D10:D16 F10:F16 F5:F8 F28:F33 F63:F81 F112:F115 F18:F26">
    <cfRule type="containsText" dxfId="121" priority="76" operator="containsText" text="Please fill in data">
      <formula>NOT(ISERROR(SEARCH("Please fill in data",D5)))</formula>
    </cfRule>
  </conditionalFormatting>
  <conditionalFormatting sqref="D42:D43 F42:F43">
    <cfRule type="containsText" dxfId="120" priority="75" operator="containsText" text="Please fill in data">
      <formula>NOT(ISERROR(SEARCH("Please fill in data",D42)))</formula>
    </cfRule>
  </conditionalFormatting>
  <conditionalFormatting sqref="D50:D55 F50:F55">
    <cfRule type="containsText" dxfId="119" priority="74" operator="containsText" text="Please fill in data">
      <formula>NOT(ISERROR(SEARCH("Please fill in data",D50)))</formula>
    </cfRule>
  </conditionalFormatting>
  <conditionalFormatting sqref="D139:D163 F139:F163">
    <cfRule type="containsText" dxfId="118" priority="70" operator="containsText" text="Please fill in data">
      <formula>NOT(ISERROR(SEARCH("Please fill in data",D139)))</formula>
    </cfRule>
  </conditionalFormatting>
  <conditionalFormatting sqref="D167:D171 F167:F171">
    <cfRule type="containsText" dxfId="117" priority="69" operator="containsText" text="Please fill in data">
      <formula>NOT(ISERROR(SEARCH("Please fill in data",D167)))</formula>
    </cfRule>
  </conditionalFormatting>
  <conditionalFormatting sqref="D211:D221 D223:D226 D231:D232 F231:F232 F223:F226 F211:F221">
    <cfRule type="containsText" dxfId="116" priority="67" operator="containsText" text="Please fill in data">
      <formula>NOT(ISERROR(SEARCH("Please fill in data",D211)))</formula>
    </cfRule>
  </conditionalFormatting>
  <conditionalFormatting sqref="D246:D250 D252:D258 D260:D261 F260:F261 F252:F258 F246:F250">
    <cfRule type="containsText" dxfId="115" priority="65" operator="containsText" text="Please fill in data">
      <formula>NOT(ISERROR(SEARCH("Please fill in data",D246)))</formula>
    </cfRule>
  </conditionalFormatting>
  <conditionalFormatting sqref="D17 F17">
    <cfRule type="containsText" dxfId="114" priority="64" operator="containsText" text="Please fill in data">
      <formula>NOT(ISERROR(SEARCH("Please fill in data",D17)))</formula>
    </cfRule>
  </conditionalFormatting>
  <conditionalFormatting sqref="D90 F90">
    <cfRule type="containsText" dxfId="113" priority="61" operator="containsText" text="Please fill in data">
      <formula>NOT(ISERROR(SEARCH("Please fill in data",D90)))</formula>
    </cfRule>
  </conditionalFormatting>
  <conditionalFormatting sqref="D92 F92">
    <cfRule type="containsText" dxfId="112" priority="60" operator="containsText" text="Please fill in data">
      <formula>NOT(ISERROR(SEARCH("Please fill in data",D92)))</formula>
    </cfRule>
  </conditionalFormatting>
  <conditionalFormatting sqref="D95 F95">
    <cfRule type="containsText" dxfId="111" priority="59" operator="containsText" text="Please fill in data">
      <formula>NOT(ISERROR(SEARCH("Please fill in data",D95)))</formula>
    </cfRule>
  </conditionalFormatting>
  <conditionalFormatting sqref="D98 F98">
    <cfRule type="containsText" dxfId="110" priority="58" operator="containsText" text="Please fill in data">
      <formula>NOT(ISERROR(SEARCH("Please fill in data",D98)))</formula>
    </cfRule>
  </conditionalFormatting>
  <conditionalFormatting sqref="D101 F101">
    <cfRule type="containsText" dxfId="109" priority="57" operator="containsText" text="Please fill in data">
      <formula>NOT(ISERROR(SEARCH("Please fill in data",D101)))</formula>
    </cfRule>
  </conditionalFormatting>
  <conditionalFormatting sqref="D105 F105">
    <cfRule type="containsText" dxfId="108" priority="56" operator="containsText" text="Please fill in data">
      <formula>NOT(ISERROR(SEARCH("Please fill in data",D105)))</formula>
    </cfRule>
  </conditionalFormatting>
  <conditionalFormatting sqref="D111 F111">
    <cfRule type="containsText" dxfId="107" priority="54" operator="containsText" text="Please fill in data">
      <formula>NOT(ISERROR(SEARCH("Please fill in data",D111)))</formula>
    </cfRule>
  </conditionalFormatting>
  <conditionalFormatting sqref="D175 F175">
    <cfRule type="containsText" dxfId="106" priority="52" operator="containsText" text="Please fill in data">
      <formula>NOT(ISERROR(SEARCH("Please fill in data",D175)))</formula>
    </cfRule>
  </conditionalFormatting>
  <conditionalFormatting sqref="D192 F192">
    <cfRule type="containsText" dxfId="105" priority="51" operator="containsText" text="Please fill in data">
      <formula>NOT(ISERROR(SEARCH("Please fill in data",D192)))</formula>
    </cfRule>
  </conditionalFormatting>
  <conditionalFormatting sqref="D206:D207 F206:F207">
    <cfRule type="containsText" dxfId="104" priority="50" operator="containsText" text="Please fill in data">
      <formula>NOT(ISERROR(SEARCH("Please fill in data",D206)))</formula>
    </cfRule>
  </conditionalFormatting>
  <conditionalFormatting sqref="D259 F259">
    <cfRule type="containsText" dxfId="103" priority="47" operator="containsText" text="Please fill in data">
      <formula>NOT(ISERROR(SEARCH("Please fill in data",D259)))</formula>
    </cfRule>
  </conditionalFormatting>
  <conditionalFormatting sqref="D60:D61 F60:F61">
    <cfRule type="containsText" dxfId="102" priority="73" operator="containsText" text="Please fill in data">
      <formula>NOT(ISERROR(SEARCH("Please fill in data",D60)))</formula>
    </cfRule>
  </conditionalFormatting>
  <conditionalFormatting sqref="D88:D89 D91 D93:D94 D96:D97 D99:D100 D102:D104 D106 F106 F102:F104 F99:F100 F96:F97 F93:F94 F91 F88:F89">
    <cfRule type="containsText" dxfId="101" priority="72" operator="containsText" text="Please fill in data">
      <formula>NOT(ISERROR(SEARCH("Please fill in data",D88)))</formula>
    </cfRule>
  </conditionalFormatting>
  <conditionalFormatting sqref="D117:D135 F117:F135">
    <cfRule type="containsText" dxfId="100" priority="71" operator="containsText" text="Please fill in data">
      <formula>NOT(ISERROR(SEARCH("Please fill in data",D117)))</formula>
    </cfRule>
  </conditionalFormatting>
  <conditionalFormatting sqref="D193:D202 D176:D191 F176:F191 F193:F202">
    <cfRule type="containsText" dxfId="99" priority="68" operator="containsText" text="Please fill in data">
      <formula>NOT(ISERROR(SEARCH("Please fill in data",D176)))</formula>
    </cfRule>
  </conditionalFormatting>
  <conditionalFormatting sqref="D237:D238 F237:F238">
    <cfRule type="containsText" dxfId="98" priority="66" operator="containsText" text="Please fill in data">
      <formula>NOT(ISERROR(SEARCH("Please fill in data",D237)))</formula>
    </cfRule>
  </conditionalFormatting>
  <conditionalFormatting sqref="D82:D84 F82:F84">
    <cfRule type="containsText" dxfId="97" priority="62" operator="containsText" text="Please fill in data">
      <formula>NOT(ISERROR(SEARCH("Please fill in data",D82)))</formula>
    </cfRule>
  </conditionalFormatting>
  <conditionalFormatting sqref="D116 F116">
    <cfRule type="containsText" dxfId="96" priority="53" operator="containsText" text="Please fill in data">
      <formula>NOT(ISERROR(SEARCH("Please fill in data",D116)))</formula>
    </cfRule>
  </conditionalFormatting>
  <conditionalFormatting sqref="D62 F62">
    <cfRule type="containsText" dxfId="95" priority="63" operator="containsText" text="Please fill in data">
      <formula>NOT(ISERROR(SEARCH("Please fill in data",D62)))</formula>
    </cfRule>
  </conditionalFormatting>
  <conditionalFormatting sqref="D107 F107">
    <cfRule type="containsText" dxfId="94" priority="55" operator="containsText" text="Please fill in data">
      <formula>NOT(ISERROR(SEARCH("Please fill in data",D107)))</formula>
    </cfRule>
  </conditionalFormatting>
  <conditionalFormatting sqref="D222 F222">
    <cfRule type="containsText" dxfId="93" priority="49" operator="containsText" text="Please fill in data">
      <formula>NOT(ISERROR(SEARCH("Please fill in data",D222)))</formula>
    </cfRule>
  </conditionalFormatting>
  <conditionalFormatting sqref="D251 F251">
    <cfRule type="containsText" dxfId="92" priority="48" operator="containsText" text="Please fill in data">
      <formula>NOT(ISERROR(SEARCH("Please fill in data",D251)))</formula>
    </cfRule>
  </conditionalFormatting>
  <conditionalFormatting sqref="D44:D46 D37:D41 F37:F41 F44:F46">
    <cfRule type="containsText" dxfId="91" priority="46" operator="containsText" text="Please fill in data">
      <formula>NOT(ISERROR(SEARCH("Please fill in data",D37)))</formula>
    </cfRule>
  </conditionalFormatting>
  <conditionalFormatting sqref="D9 F9">
    <cfRule type="containsText" dxfId="90" priority="45" operator="containsText" text="Please fill in data">
      <formula>NOT(ISERROR(SEARCH("Please fill in data",D9)))</formula>
    </cfRule>
  </conditionalFormatting>
  <conditionalFormatting sqref="D265:D274 F265:F274">
    <cfRule type="containsText" dxfId="89" priority="44" operator="containsText" text="Please fill in data">
      <formula>NOT(ISERROR(SEARCH("Please fill in data",D265)))</formula>
    </cfRule>
  </conditionalFormatting>
  <conditionalFormatting sqref="D239:D242 F239:F242">
    <cfRule type="containsText" dxfId="88" priority="43" operator="containsText" text="Please fill in data">
      <formula>NOT(ISERROR(SEARCH("Please fill in data",D239)))</formula>
    </cfRule>
  </conditionalFormatting>
  <conditionalFormatting sqref="D227:D230 F227:F230">
    <cfRule type="containsText" dxfId="87" priority="42" operator="containsText" text="Please fill in data">
      <formula>NOT(ISERROR(SEARCH("Please fill in data",D227)))</formula>
    </cfRule>
  </conditionalFormatting>
  <conditionalFormatting sqref="D233 F233">
    <cfRule type="containsText" dxfId="86" priority="41" operator="containsText" text="Please fill in data">
      <formula>NOT(ISERROR(SEARCH("Please fill in data",D233)))</formula>
    </cfRule>
  </conditionalFormatting>
  <conditionalFormatting sqref="D59 F59">
    <cfRule type="containsText" dxfId="85" priority="40" operator="containsText" text="Please fill in data">
      <formula>NOT(ISERROR(SEARCH("Please fill in data",D59)))</formula>
    </cfRule>
  </conditionalFormatting>
  <conditionalFormatting sqref="D27 F27">
    <cfRule type="containsText" dxfId="84" priority="39" operator="containsText" text="Please fill in data">
      <formula>NOT(ISERROR(SEARCH("Please fill in data",D27)))</formula>
    </cfRule>
  </conditionalFormatting>
  <conditionalFormatting sqref="E10:E16 E5:E8 E28:E33 E63:E81 E112:E115 E18:E26">
    <cfRule type="containsText" dxfId="83" priority="38" operator="containsText" text="Please fill in data">
      <formula>NOT(ISERROR(SEARCH("Please fill in data",E5)))</formula>
    </cfRule>
  </conditionalFormatting>
  <conditionalFormatting sqref="E42:E43">
    <cfRule type="containsText" dxfId="82" priority="37" operator="containsText" text="Please fill in data">
      <formula>NOT(ISERROR(SEARCH("Please fill in data",E42)))</formula>
    </cfRule>
  </conditionalFormatting>
  <conditionalFormatting sqref="E50:E55">
    <cfRule type="containsText" dxfId="81" priority="36" operator="containsText" text="Please fill in data">
      <formula>NOT(ISERROR(SEARCH("Please fill in data",E50)))</formula>
    </cfRule>
  </conditionalFormatting>
  <conditionalFormatting sqref="E139:E163">
    <cfRule type="containsText" dxfId="80" priority="32" operator="containsText" text="Please fill in data">
      <formula>NOT(ISERROR(SEARCH("Please fill in data",E139)))</formula>
    </cfRule>
  </conditionalFormatting>
  <conditionalFormatting sqref="E167:E171">
    <cfRule type="containsText" dxfId="79" priority="31" operator="containsText" text="Please fill in data">
      <formula>NOT(ISERROR(SEARCH("Please fill in data",E167)))</formula>
    </cfRule>
  </conditionalFormatting>
  <conditionalFormatting sqref="E231:E232 E223:E226 E211:E221">
    <cfRule type="containsText" dxfId="78" priority="29" operator="containsText" text="Please fill in data">
      <formula>NOT(ISERROR(SEARCH("Please fill in data",E211)))</formula>
    </cfRule>
  </conditionalFormatting>
  <conditionalFormatting sqref="E260:E261 E252:E258 E246:E250">
    <cfRule type="containsText" dxfId="77" priority="27" operator="containsText" text="Please fill in data">
      <formula>NOT(ISERROR(SEARCH("Please fill in data",E246)))</formula>
    </cfRule>
  </conditionalFormatting>
  <conditionalFormatting sqref="E17">
    <cfRule type="containsText" dxfId="76" priority="26" operator="containsText" text="Please fill in data">
      <formula>NOT(ISERROR(SEARCH("Please fill in data",E17)))</formula>
    </cfRule>
  </conditionalFormatting>
  <conditionalFormatting sqref="E90">
    <cfRule type="containsText" dxfId="75" priority="23" operator="containsText" text="Please fill in data">
      <formula>NOT(ISERROR(SEARCH("Please fill in data",E90)))</formula>
    </cfRule>
  </conditionalFormatting>
  <conditionalFormatting sqref="E92">
    <cfRule type="containsText" dxfId="74" priority="22" operator="containsText" text="Please fill in data">
      <formula>NOT(ISERROR(SEARCH("Please fill in data",E92)))</formula>
    </cfRule>
  </conditionalFormatting>
  <conditionalFormatting sqref="E95">
    <cfRule type="containsText" dxfId="73" priority="21" operator="containsText" text="Please fill in data">
      <formula>NOT(ISERROR(SEARCH("Please fill in data",E95)))</formula>
    </cfRule>
  </conditionalFormatting>
  <conditionalFormatting sqref="E98">
    <cfRule type="containsText" dxfId="72" priority="20" operator="containsText" text="Please fill in data">
      <formula>NOT(ISERROR(SEARCH("Please fill in data",E98)))</formula>
    </cfRule>
  </conditionalFormatting>
  <conditionalFormatting sqref="E101">
    <cfRule type="containsText" dxfId="71" priority="19" operator="containsText" text="Please fill in data">
      <formula>NOT(ISERROR(SEARCH("Please fill in data",E101)))</formula>
    </cfRule>
  </conditionalFormatting>
  <conditionalFormatting sqref="E105">
    <cfRule type="containsText" dxfId="70" priority="18" operator="containsText" text="Please fill in data">
      <formula>NOT(ISERROR(SEARCH("Please fill in data",E105)))</formula>
    </cfRule>
  </conditionalFormatting>
  <conditionalFormatting sqref="E111">
    <cfRule type="containsText" dxfId="69" priority="16" operator="containsText" text="Please fill in data">
      <formula>NOT(ISERROR(SEARCH("Please fill in data",E111)))</formula>
    </cfRule>
  </conditionalFormatting>
  <conditionalFormatting sqref="E175">
    <cfRule type="containsText" dxfId="68" priority="14" operator="containsText" text="Please fill in data">
      <formula>NOT(ISERROR(SEARCH("Please fill in data",E175)))</formula>
    </cfRule>
  </conditionalFormatting>
  <conditionalFormatting sqref="E192">
    <cfRule type="containsText" dxfId="67" priority="13" operator="containsText" text="Please fill in data">
      <formula>NOT(ISERROR(SEARCH("Please fill in data",E192)))</formula>
    </cfRule>
  </conditionalFormatting>
  <conditionalFormatting sqref="E206:E207">
    <cfRule type="containsText" dxfId="66" priority="12" operator="containsText" text="Please fill in data">
      <formula>NOT(ISERROR(SEARCH("Please fill in data",E206)))</formula>
    </cfRule>
  </conditionalFormatting>
  <conditionalFormatting sqref="E259">
    <cfRule type="containsText" dxfId="65" priority="9" operator="containsText" text="Please fill in data">
      <formula>NOT(ISERROR(SEARCH("Please fill in data",E259)))</formula>
    </cfRule>
  </conditionalFormatting>
  <conditionalFormatting sqref="E60:E61">
    <cfRule type="containsText" dxfId="64" priority="35" operator="containsText" text="Please fill in data">
      <formula>NOT(ISERROR(SEARCH("Please fill in data",E60)))</formula>
    </cfRule>
  </conditionalFormatting>
  <conditionalFormatting sqref="E106 E102:E104 E99:E100 E96:E97 E93:E94 E91 E88:E89">
    <cfRule type="containsText" dxfId="63" priority="34" operator="containsText" text="Please fill in data">
      <formula>NOT(ISERROR(SEARCH("Please fill in data",E88)))</formula>
    </cfRule>
  </conditionalFormatting>
  <conditionalFormatting sqref="E117:E135">
    <cfRule type="containsText" dxfId="62" priority="33" operator="containsText" text="Please fill in data">
      <formula>NOT(ISERROR(SEARCH("Please fill in data",E117)))</formula>
    </cfRule>
  </conditionalFormatting>
  <conditionalFormatting sqref="E176:E191 E193:E202">
    <cfRule type="containsText" dxfId="61" priority="30" operator="containsText" text="Please fill in data">
      <formula>NOT(ISERROR(SEARCH("Please fill in data",E176)))</formula>
    </cfRule>
  </conditionalFormatting>
  <conditionalFormatting sqref="E237:E238">
    <cfRule type="containsText" dxfId="60" priority="28" operator="containsText" text="Please fill in data">
      <formula>NOT(ISERROR(SEARCH("Please fill in data",E237)))</formula>
    </cfRule>
  </conditionalFormatting>
  <conditionalFormatting sqref="E82:E84">
    <cfRule type="containsText" dxfId="59" priority="24" operator="containsText" text="Please fill in data">
      <formula>NOT(ISERROR(SEARCH("Please fill in data",E82)))</formula>
    </cfRule>
  </conditionalFormatting>
  <conditionalFormatting sqref="E116">
    <cfRule type="containsText" dxfId="58" priority="15" operator="containsText" text="Please fill in data">
      <formula>NOT(ISERROR(SEARCH("Please fill in data",E116)))</formula>
    </cfRule>
  </conditionalFormatting>
  <conditionalFormatting sqref="E62">
    <cfRule type="containsText" dxfId="57" priority="25" operator="containsText" text="Please fill in data">
      <formula>NOT(ISERROR(SEARCH("Please fill in data",E62)))</formula>
    </cfRule>
  </conditionalFormatting>
  <conditionalFormatting sqref="E107">
    <cfRule type="containsText" dxfId="56" priority="17" operator="containsText" text="Please fill in data">
      <formula>NOT(ISERROR(SEARCH("Please fill in data",E107)))</formula>
    </cfRule>
  </conditionalFormatting>
  <conditionalFormatting sqref="E222">
    <cfRule type="containsText" dxfId="55" priority="11" operator="containsText" text="Please fill in data">
      <formula>NOT(ISERROR(SEARCH("Please fill in data",E222)))</formula>
    </cfRule>
  </conditionalFormatting>
  <conditionalFormatting sqref="E251">
    <cfRule type="containsText" dxfId="54" priority="10" operator="containsText" text="Please fill in data">
      <formula>NOT(ISERROR(SEARCH("Please fill in data",E251)))</formula>
    </cfRule>
  </conditionalFormatting>
  <conditionalFormatting sqref="E37:E41 E44:E46">
    <cfRule type="containsText" dxfId="53" priority="8" operator="containsText" text="Please fill in data">
      <formula>NOT(ISERROR(SEARCH("Please fill in data",E37)))</formula>
    </cfRule>
  </conditionalFormatting>
  <conditionalFormatting sqref="E9">
    <cfRule type="containsText" dxfId="52" priority="7" operator="containsText" text="Please fill in data">
      <formula>NOT(ISERROR(SEARCH("Please fill in data",E9)))</formula>
    </cfRule>
  </conditionalFormatting>
  <conditionalFormatting sqref="E265:E274">
    <cfRule type="containsText" dxfId="51" priority="6" operator="containsText" text="Please fill in data">
      <formula>NOT(ISERROR(SEARCH("Please fill in data",E265)))</formula>
    </cfRule>
  </conditionalFormatting>
  <conditionalFormatting sqref="E239:E242">
    <cfRule type="containsText" dxfId="50" priority="5" operator="containsText" text="Please fill in data">
      <formula>NOT(ISERROR(SEARCH("Please fill in data",E239)))</formula>
    </cfRule>
  </conditionalFormatting>
  <conditionalFormatting sqref="E227:E230">
    <cfRule type="containsText" dxfId="49" priority="4" operator="containsText" text="Please fill in data">
      <formula>NOT(ISERROR(SEARCH("Please fill in data",E227)))</formula>
    </cfRule>
  </conditionalFormatting>
  <conditionalFormatting sqref="E233">
    <cfRule type="containsText" dxfId="48" priority="3" operator="containsText" text="Please fill in data">
      <formula>NOT(ISERROR(SEARCH("Please fill in data",E233)))</formula>
    </cfRule>
  </conditionalFormatting>
  <conditionalFormatting sqref="E59">
    <cfRule type="containsText" dxfId="47" priority="2" operator="containsText" text="Please fill in data">
      <formula>NOT(ISERROR(SEARCH("Please fill in data",E59)))</formula>
    </cfRule>
  </conditionalFormatting>
  <conditionalFormatting sqref="E27">
    <cfRule type="containsText" dxfId="46" priority="1" operator="containsText" text="Please fill in data">
      <formula>NOT(ISERROR(SEARCH("Please fill in data",E27)))</formula>
    </cfRule>
  </conditionalFormatting>
  <pageMargins left="0.19685039370078741" right="0.15748031496062992" top="0.51181102362204722" bottom="0.51181102362204722" header="0.31496062992125984" footer="0.19685039370078741"/>
  <pageSetup paperSize="9" scale="70" fitToHeight="0" orientation="landscape" r:id="rId1"/>
  <headerFooter>
    <oddFooter>&amp;LINREV&amp;CPage &amp;P of &amp;N&amp;RDate &amp;D</oddFooter>
  </headerFooter>
  <ignoredErrors>
    <ignoredError sqref="A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
    <tabColor theme="0"/>
  </sheetPr>
  <dimension ref="A1:AB109"/>
  <sheetViews>
    <sheetView showRowColHeaders="0" showZeros="0" tabSelected="1" zoomScaleNormal="100" workbookViewId="0">
      <pane xSplit="2" ySplit="9" topLeftCell="C50" activePane="bottomRight" state="frozen"/>
      <selection pane="topRight" activeCell="D125" sqref="D125"/>
      <selection pane="bottomLeft" activeCell="D125" sqref="D125"/>
      <selection pane="bottomRight" activeCell="Z5" sqref="Z5"/>
    </sheetView>
  </sheetViews>
  <sheetFormatPr defaultColWidth="9.140625" defaultRowHeight="15"/>
  <cols>
    <col min="1" max="1" width="48.140625" style="125" customWidth="1"/>
    <col min="2" max="2" width="10.5703125" style="196" customWidth="1"/>
    <col min="3" max="13" width="11.7109375" style="125" customWidth="1"/>
    <col min="14" max="14" width="12.140625" style="125" bestFit="1" customWidth="1"/>
    <col min="15" max="26" width="11.7109375" style="125" customWidth="1"/>
    <col min="27" max="16384" width="9.140625" style="207"/>
  </cols>
  <sheetData>
    <row r="1" spans="1:28" ht="69">
      <c r="A1" s="183" t="s">
        <v>952</v>
      </c>
      <c r="B1" s="208"/>
      <c r="C1" s="193"/>
      <c r="D1" s="193"/>
      <c r="E1" s="193"/>
      <c r="F1" s="193"/>
      <c r="G1" s="178"/>
      <c r="H1" s="209"/>
      <c r="I1" s="166"/>
      <c r="J1" s="166"/>
      <c r="K1" s="169"/>
      <c r="L1" s="166"/>
      <c r="M1" s="166"/>
      <c r="N1" s="166"/>
      <c r="O1" s="166"/>
      <c r="P1" s="166"/>
      <c r="Q1" s="166"/>
      <c r="R1" s="166"/>
      <c r="S1" s="166"/>
      <c r="T1" s="166"/>
      <c r="U1" s="166"/>
      <c r="V1" s="166"/>
      <c r="W1" s="166"/>
      <c r="X1" s="166"/>
      <c r="Y1" s="166"/>
      <c r="Z1" s="166"/>
      <c r="AB1" s="198" t="s">
        <v>59</v>
      </c>
    </row>
    <row r="2" spans="1:28" ht="24.95" customHeight="1">
      <c r="A2" s="210" t="str">
        <f>CONCATENATE("Version"," ",Tables!K2)</f>
        <v>Version 3.1</v>
      </c>
      <c r="B2" s="211"/>
      <c r="C2" s="418" t="s">
        <v>953</v>
      </c>
      <c r="D2" s="418"/>
      <c r="E2" s="212" t="str">
        <f>CONCATENATE('Key Vehicle Terms'!D11," ",'Key Vehicle Terms'!D10)</f>
        <v xml:space="preserve"> </v>
      </c>
      <c r="F2" s="213"/>
      <c r="G2" s="213"/>
      <c r="H2" s="214"/>
      <c r="I2" s="214"/>
      <c r="J2" s="214"/>
      <c r="K2" s="214"/>
      <c r="L2" s="417"/>
      <c r="M2" s="417"/>
      <c r="N2" s="215"/>
      <c r="O2" s="393"/>
      <c r="P2" s="393"/>
      <c r="Q2" s="393"/>
      <c r="R2" s="393"/>
      <c r="S2" s="393"/>
      <c r="T2" s="393"/>
      <c r="U2" s="393"/>
      <c r="V2" s="393"/>
      <c r="W2" s="393"/>
      <c r="X2" s="393"/>
      <c r="Y2" s="393"/>
      <c r="Z2" s="393"/>
    </row>
    <row r="3" spans="1:28" ht="38.25">
      <c r="A3" s="113" t="s">
        <v>954</v>
      </c>
      <c r="B3" s="114"/>
      <c r="C3" s="115" t="s">
        <v>955</v>
      </c>
      <c r="D3" s="115" t="s">
        <v>956</v>
      </c>
      <c r="E3" s="115" t="s">
        <v>957</v>
      </c>
      <c r="F3" s="115" t="s">
        <v>958</v>
      </c>
      <c r="G3" s="115" t="s">
        <v>959</v>
      </c>
      <c r="H3" s="115" t="s">
        <v>960</v>
      </c>
      <c r="I3" s="115" t="s">
        <v>961</v>
      </c>
      <c r="J3" s="115" t="s">
        <v>962</v>
      </c>
      <c r="K3" s="115" t="s">
        <v>963</v>
      </c>
      <c r="L3" s="115" t="s">
        <v>964</v>
      </c>
      <c r="M3" s="115" t="s">
        <v>965</v>
      </c>
      <c r="N3" s="115" t="s">
        <v>966</v>
      </c>
      <c r="O3" s="115" t="s">
        <v>967</v>
      </c>
      <c r="P3" s="115" t="s">
        <v>968</v>
      </c>
      <c r="Q3" s="115" t="s">
        <v>969</v>
      </c>
      <c r="R3" s="115" t="s">
        <v>970</v>
      </c>
      <c r="S3" s="115" t="s">
        <v>971</v>
      </c>
      <c r="T3" s="115" t="s">
        <v>972</v>
      </c>
      <c r="U3" s="115" t="s">
        <v>973</v>
      </c>
      <c r="V3" s="115" t="s">
        <v>974</v>
      </c>
      <c r="W3" s="115" t="s">
        <v>975</v>
      </c>
      <c r="X3" s="115" t="s">
        <v>976</v>
      </c>
      <c r="Y3" s="115" t="s">
        <v>977</v>
      </c>
      <c r="Z3" s="115" t="s">
        <v>978</v>
      </c>
    </row>
    <row r="4" spans="1:28" ht="11.1" customHeight="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row>
    <row r="5" spans="1:28" ht="20.25" customHeight="1">
      <c r="A5" s="117" t="s">
        <v>979</v>
      </c>
      <c r="B5" s="237">
        <f>SUM(B7:B109)</f>
        <v>0</v>
      </c>
      <c r="C5" s="237">
        <f t="shared" ref="C5:Z5" si="0">SUM(C10:C109)</f>
        <v>0</v>
      </c>
      <c r="D5" s="237">
        <f t="shared" si="0"/>
        <v>0</v>
      </c>
      <c r="E5" s="237">
        <f t="shared" si="0"/>
        <v>0</v>
      </c>
      <c r="F5" s="237">
        <f t="shared" si="0"/>
        <v>0</v>
      </c>
      <c r="G5" s="237">
        <f t="shared" si="0"/>
        <v>0</v>
      </c>
      <c r="H5" s="237">
        <f t="shared" si="0"/>
        <v>0</v>
      </c>
      <c r="I5" s="237">
        <f t="shared" si="0"/>
        <v>0</v>
      </c>
      <c r="J5" s="237">
        <f t="shared" si="0"/>
        <v>0</v>
      </c>
      <c r="K5" s="237">
        <f t="shared" si="0"/>
        <v>0</v>
      </c>
      <c r="L5" s="237">
        <f t="shared" si="0"/>
        <v>0</v>
      </c>
      <c r="M5" s="237">
        <f t="shared" si="0"/>
        <v>0</v>
      </c>
      <c r="N5" s="237">
        <f t="shared" si="0"/>
        <v>0</v>
      </c>
      <c r="O5" s="237">
        <f t="shared" si="0"/>
        <v>0</v>
      </c>
      <c r="P5" s="237">
        <f t="shared" si="0"/>
        <v>0</v>
      </c>
      <c r="Q5" s="237">
        <f t="shared" si="0"/>
        <v>0</v>
      </c>
      <c r="R5" s="237">
        <f t="shared" si="0"/>
        <v>0</v>
      </c>
      <c r="S5" s="237">
        <f t="shared" si="0"/>
        <v>0</v>
      </c>
      <c r="T5" s="237">
        <f t="shared" si="0"/>
        <v>0</v>
      </c>
      <c r="U5" s="237">
        <f t="shared" si="0"/>
        <v>0</v>
      </c>
      <c r="V5" s="237">
        <f t="shared" si="0"/>
        <v>0</v>
      </c>
      <c r="W5" s="237">
        <f t="shared" si="0"/>
        <v>0</v>
      </c>
      <c r="X5" s="237">
        <f t="shared" si="0"/>
        <v>0</v>
      </c>
      <c r="Y5" s="237">
        <f t="shared" si="0"/>
        <v>0</v>
      </c>
      <c r="Z5" s="237">
        <f t="shared" si="0"/>
        <v>0</v>
      </c>
    </row>
    <row r="6" spans="1:28" ht="9.75" customHeight="1">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row>
    <row r="7" spans="1:28" ht="15.75" customHeight="1">
      <c r="A7" s="244" t="s">
        <v>980</v>
      </c>
      <c r="B7" s="268"/>
      <c r="C7" s="116"/>
      <c r="D7" s="116"/>
      <c r="E7" s="116"/>
      <c r="F7" s="116"/>
      <c r="G7" s="116"/>
      <c r="H7" s="116"/>
      <c r="I7" s="116"/>
      <c r="J7" s="116"/>
      <c r="K7" s="116"/>
      <c r="L7" s="116"/>
      <c r="M7" s="116"/>
      <c r="N7" s="116"/>
      <c r="O7" s="116"/>
      <c r="P7" s="116"/>
      <c r="Q7" s="116"/>
      <c r="R7" s="116"/>
      <c r="S7" s="116"/>
      <c r="T7" s="116"/>
      <c r="U7" s="116"/>
      <c r="V7" s="116"/>
      <c r="W7" s="116"/>
      <c r="X7" s="116"/>
      <c r="Y7" s="116"/>
      <c r="Z7" s="116"/>
    </row>
    <row r="8" spans="1:28" ht="15.75" customHeight="1">
      <c r="A8" s="244" t="s">
        <v>57</v>
      </c>
      <c r="B8" s="268"/>
      <c r="C8" s="116"/>
      <c r="D8" s="116"/>
      <c r="E8" s="116"/>
      <c r="F8" s="116"/>
      <c r="G8" s="116"/>
      <c r="H8" s="116"/>
      <c r="I8" s="116"/>
      <c r="J8" s="116"/>
      <c r="K8" s="116"/>
      <c r="L8" s="116"/>
      <c r="M8" s="116"/>
      <c r="N8" s="116"/>
      <c r="O8" s="116"/>
      <c r="P8" s="116"/>
      <c r="Q8" s="116"/>
      <c r="R8" s="116"/>
      <c r="S8" s="116"/>
      <c r="T8" s="116"/>
      <c r="U8" s="116"/>
      <c r="V8" s="116"/>
      <c r="W8" s="116"/>
      <c r="X8" s="116"/>
      <c r="Y8" s="116"/>
      <c r="Z8" s="116"/>
    </row>
    <row r="9" spans="1:28" ht="9" customHeight="1">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row>
    <row r="10" spans="1:28" ht="15" customHeight="1">
      <c r="A10" s="118"/>
      <c r="B10" s="237">
        <f t="shared" ref="B10:B73" si="1">IF(A10="",0,SUM(C10:Z10))</f>
        <v>0</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row>
    <row r="11" spans="1:28" ht="15" customHeight="1">
      <c r="A11" s="120"/>
      <c r="B11" s="237">
        <f t="shared" si="1"/>
        <v>0</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row>
    <row r="12" spans="1:28" ht="15" customHeight="1">
      <c r="A12" s="118"/>
      <c r="B12" s="237">
        <f t="shared" si="1"/>
        <v>0</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row>
    <row r="13" spans="1:28" ht="15" customHeight="1">
      <c r="A13" s="120"/>
      <c r="B13" s="237">
        <f t="shared" si="1"/>
        <v>0</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row>
    <row r="14" spans="1:28" ht="15" customHeight="1">
      <c r="A14" s="118"/>
      <c r="B14" s="237">
        <f t="shared" si="1"/>
        <v>0</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row>
    <row r="15" spans="1:28" ht="15" customHeight="1">
      <c r="A15" s="120"/>
      <c r="B15" s="237">
        <f t="shared" si="1"/>
        <v>0</v>
      </c>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row>
    <row r="16" spans="1:28" ht="15" customHeight="1">
      <c r="A16" s="118"/>
      <c r="B16" s="237">
        <f t="shared" si="1"/>
        <v>0</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row>
    <row r="17" spans="1:26" ht="15" customHeight="1">
      <c r="A17" s="120"/>
      <c r="B17" s="237">
        <f t="shared" si="1"/>
        <v>0</v>
      </c>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row>
    <row r="18" spans="1:26" ht="15" customHeight="1">
      <c r="A18" s="118"/>
      <c r="B18" s="237">
        <f t="shared" si="1"/>
        <v>0</v>
      </c>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row>
    <row r="19" spans="1:26" ht="15" customHeight="1">
      <c r="A19" s="120"/>
      <c r="B19" s="237">
        <f t="shared" si="1"/>
        <v>0</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row>
    <row r="20" spans="1:26" ht="15" customHeight="1">
      <c r="A20" s="118"/>
      <c r="B20" s="237">
        <f t="shared" si="1"/>
        <v>0</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row>
    <row r="21" spans="1:26" ht="15" customHeight="1">
      <c r="A21" s="120"/>
      <c r="B21" s="237">
        <f t="shared" si="1"/>
        <v>0</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row>
    <row r="22" spans="1:26" ht="15" customHeight="1">
      <c r="A22" s="118"/>
      <c r="B22" s="237">
        <f t="shared" si="1"/>
        <v>0</v>
      </c>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row>
    <row r="23" spans="1:26" ht="15" customHeight="1">
      <c r="A23" s="120"/>
      <c r="B23" s="237">
        <f t="shared" si="1"/>
        <v>0</v>
      </c>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row>
    <row r="24" spans="1:26" ht="15" customHeight="1">
      <c r="A24" s="118"/>
      <c r="B24" s="237">
        <f t="shared" si="1"/>
        <v>0</v>
      </c>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row>
    <row r="25" spans="1:26" ht="15" customHeight="1">
      <c r="A25" s="120"/>
      <c r="B25" s="237">
        <f t="shared" si="1"/>
        <v>0</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row>
    <row r="26" spans="1:26" ht="15" customHeight="1">
      <c r="A26" s="118"/>
      <c r="B26" s="237">
        <f t="shared" si="1"/>
        <v>0</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row>
    <row r="27" spans="1:26" ht="15" customHeight="1">
      <c r="A27" s="120"/>
      <c r="B27" s="237">
        <f t="shared" si="1"/>
        <v>0</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row>
    <row r="28" spans="1:26" ht="15" customHeight="1">
      <c r="A28" s="118"/>
      <c r="B28" s="237">
        <f t="shared" si="1"/>
        <v>0</v>
      </c>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row>
    <row r="29" spans="1:26" ht="15" customHeight="1">
      <c r="A29" s="120"/>
      <c r="B29" s="237">
        <f t="shared" si="1"/>
        <v>0</v>
      </c>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row>
    <row r="30" spans="1:26" ht="15" customHeight="1">
      <c r="A30" s="118"/>
      <c r="B30" s="237">
        <f t="shared" si="1"/>
        <v>0</v>
      </c>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row>
    <row r="31" spans="1:26" ht="15" customHeight="1">
      <c r="A31" s="120"/>
      <c r="B31" s="237">
        <f t="shared" si="1"/>
        <v>0</v>
      </c>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row>
    <row r="32" spans="1:26" ht="15" customHeight="1">
      <c r="A32" s="118"/>
      <c r="B32" s="237">
        <f t="shared" si="1"/>
        <v>0</v>
      </c>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row>
    <row r="33" spans="1:26" ht="15" customHeight="1">
      <c r="A33" s="120"/>
      <c r="B33" s="237">
        <f t="shared" si="1"/>
        <v>0</v>
      </c>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row>
    <row r="34" spans="1:26" ht="15" customHeight="1">
      <c r="A34" s="118"/>
      <c r="B34" s="237">
        <f t="shared" si="1"/>
        <v>0</v>
      </c>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row>
    <row r="35" spans="1:26" ht="15" customHeight="1">
      <c r="A35" s="120"/>
      <c r="B35" s="237">
        <f t="shared" si="1"/>
        <v>0</v>
      </c>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row>
    <row r="36" spans="1:26" ht="15" customHeight="1">
      <c r="A36" s="118"/>
      <c r="B36" s="237">
        <f t="shared" si="1"/>
        <v>0</v>
      </c>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row>
    <row r="37" spans="1:26" ht="15" customHeight="1">
      <c r="A37" s="120"/>
      <c r="B37" s="237">
        <f t="shared" si="1"/>
        <v>0</v>
      </c>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row>
    <row r="38" spans="1:26" ht="15" customHeight="1">
      <c r="A38" s="118"/>
      <c r="B38" s="237">
        <f t="shared" si="1"/>
        <v>0</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row>
    <row r="39" spans="1:26" ht="15" customHeight="1">
      <c r="A39" s="120"/>
      <c r="B39" s="237">
        <f t="shared" si="1"/>
        <v>0</v>
      </c>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row>
    <row r="40" spans="1:26" ht="15" customHeight="1">
      <c r="A40" s="118"/>
      <c r="B40" s="237">
        <f t="shared" si="1"/>
        <v>0</v>
      </c>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row>
    <row r="41" spans="1:26" ht="15" customHeight="1">
      <c r="A41" s="120"/>
      <c r="B41" s="237">
        <f t="shared" si="1"/>
        <v>0</v>
      </c>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row>
    <row r="42" spans="1:26" ht="15" customHeight="1">
      <c r="A42" s="118"/>
      <c r="B42" s="237">
        <f t="shared" si="1"/>
        <v>0</v>
      </c>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row>
    <row r="43" spans="1:26" ht="15" customHeight="1">
      <c r="A43" s="120"/>
      <c r="B43" s="237">
        <f t="shared" si="1"/>
        <v>0</v>
      </c>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row>
    <row r="44" spans="1:26" ht="15" customHeight="1">
      <c r="A44" s="118"/>
      <c r="B44" s="237">
        <f t="shared" si="1"/>
        <v>0</v>
      </c>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row>
    <row r="45" spans="1:26" ht="15" customHeight="1">
      <c r="A45" s="120"/>
      <c r="B45" s="237">
        <f t="shared" si="1"/>
        <v>0</v>
      </c>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row>
    <row r="46" spans="1:26" ht="15" customHeight="1">
      <c r="A46" s="118"/>
      <c r="B46" s="237">
        <f t="shared" si="1"/>
        <v>0</v>
      </c>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row>
    <row r="47" spans="1:26" ht="15" customHeight="1">
      <c r="A47" s="120"/>
      <c r="B47" s="237">
        <f t="shared" si="1"/>
        <v>0</v>
      </c>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row>
    <row r="48" spans="1:26" ht="15" customHeight="1">
      <c r="A48" s="118"/>
      <c r="B48" s="237">
        <f t="shared" si="1"/>
        <v>0</v>
      </c>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row>
    <row r="49" spans="1:26" ht="15" customHeight="1">
      <c r="A49" s="120"/>
      <c r="B49" s="237">
        <f t="shared" si="1"/>
        <v>0</v>
      </c>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row>
    <row r="50" spans="1:26" ht="15" customHeight="1">
      <c r="A50" s="118"/>
      <c r="B50" s="237">
        <f t="shared" si="1"/>
        <v>0</v>
      </c>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row>
    <row r="51" spans="1:26" ht="15" customHeight="1">
      <c r="A51" s="120"/>
      <c r="B51" s="237">
        <f t="shared" si="1"/>
        <v>0</v>
      </c>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row>
    <row r="52" spans="1:26" ht="15" customHeight="1">
      <c r="A52" s="118"/>
      <c r="B52" s="237">
        <f t="shared" si="1"/>
        <v>0</v>
      </c>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row>
    <row r="53" spans="1:26" ht="15" customHeight="1">
      <c r="A53" s="120"/>
      <c r="B53" s="237">
        <f t="shared" si="1"/>
        <v>0</v>
      </c>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row>
    <row r="54" spans="1:26" ht="15" customHeight="1">
      <c r="A54" s="118"/>
      <c r="B54" s="237">
        <f t="shared" si="1"/>
        <v>0</v>
      </c>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row>
    <row r="55" spans="1:26" ht="15" customHeight="1">
      <c r="A55" s="120"/>
      <c r="B55" s="237">
        <f t="shared" si="1"/>
        <v>0</v>
      </c>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row>
    <row r="56" spans="1:26" ht="15" customHeight="1">
      <c r="A56" s="118"/>
      <c r="B56" s="237">
        <f t="shared" si="1"/>
        <v>0</v>
      </c>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row>
    <row r="57" spans="1:26" ht="15" customHeight="1">
      <c r="A57" s="120"/>
      <c r="B57" s="237">
        <f t="shared" si="1"/>
        <v>0</v>
      </c>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row>
    <row r="58" spans="1:26" ht="15" customHeight="1">
      <c r="A58" s="118"/>
      <c r="B58" s="237">
        <f t="shared" si="1"/>
        <v>0</v>
      </c>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row>
    <row r="59" spans="1:26" ht="15" customHeight="1">
      <c r="A59" s="120"/>
      <c r="B59" s="237">
        <f t="shared" si="1"/>
        <v>0</v>
      </c>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row>
    <row r="60" spans="1:26" ht="15" customHeight="1">
      <c r="A60" s="118"/>
      <c r="B60" s="237">
        <f t="shared" si="1"/>
        <v>0</v>
      </c>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row>
    <row r="61" spans="1:26" ht="15" customHeight="1">
      <c r="A61" s="120"/>
      <c r="B61" s="237">
        <f t="shared" si="1"/>
        <v>0</v>
      </c>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row>
    <row r="62" spans="1:26" ht="15" customHeight="1">
      <c r="A62" s="118"/>
      <c r="B62" s="237">
        <f t="shared" si="1"/>
        <v>0</v>
      </c>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row>
    <row r="63" spans="1:26" ht="15" customHeight="1">
      <c r="A63" s="120"/>
      <c r="B63" s="237">
        <f t="shared" si="1"/>
        <v>0</v>
      </c>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row>
    <row r="64" spans="1:26" ht="15" customHeight="1">
      <c r="A64" s="118"/>
      <c r="B64" s="237">
        <f t="shared" si="1"/>
        <v>0</v>
      </c>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row>
    <row r="65" spans="1:26" ht="15" customHeight="1">
      <c r="A65" s="120"/>
      <c r="B65" s="237">
        <f t="shared" si="1"/>
        <v>0</v>
      </c>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row>
    <row r="66" spans="1:26" ht="15" customHeight="1">
      <c r="A66" s="118"/>
      <c r="B66" s="237">
        <f t="shared" si="1"/>
        <v>0</v>
      </c>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row>
    <row r="67" spans="1:26" ht="15" customHeight="1">
      <c r="A67" s="120"/>
      <c r="B67" s="237">
        <f t="shared" si="1"/>
        <v>0</v>
      </c>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row>
    <row r="68" spans="1:26" ht="15" customHeight="1">
      <c r="A68" s="118"/>
      <c r="B68" s="237">
        <f t="shared" si="1"/>
        <v>0</v>
      </c>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row>
    <row r="69" spans="1:26" ht="15" customHeight="1">
      <c r="A69" s="120"/>
      <c r="B69" s="237">
        <f t="shared" si="1"/>
        <v>0</v>
      </c>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row>
    <row r="70" spans="1:26" ht="15" customHeight="1">
      <c r="A70" s="118"/>
      <c r="B70" s="237">
        <f t="shared" si="1"/>
        <v>0</v>
      </c>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row>
    <row r="71" spans="1:26" ht="15" customHeight="1">
      <c r="A71" s="120"/>
      <c r="B71" s="237">
        <f t="shared" si="1"/>
        <v>0</v>
      </c>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row>
    <row r="72" spans="1:26" ht="15" customHeight="1">
      <c r="A72" s="118"/>
      <c r="B72" s="237">
        <f t="shared" si="1"/>
        <v>0</v>
      </c>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row>
    <row r="73" spans="1:26" ht="15" customHeight="1">
      <c r="A73" s="120"/>
      <c r="B73" s="237">
        <f t="shared" si="1"/>
        <v>0</v>
      </c>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row>
    <row r="74" spans="1:26" ht="15" customHeight="1">
      <c r="A74" s="118"/>
      <c r="B74" s="237">
        <f t="shared" ref="B74:B109" si="2">IF(A74="",0,SUM(C74:Z74))</f>
        <v>0</v>
      </c>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row>
    <row r="75" spans="1:26" ht="15" customHeight="1">
      <c r="A75" s="120"/>
      <c r="B75" s="237">
        <f t="shared" si="2"/>
        <v>0</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row>
    <row r="76" spans="1:26" ht="15" customHeight="1">
      <c r="A76" s="118"/>
      <c r="B76" s="237">
        <f t="shared" si="2"/>
        <v>0</v>
      </c>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row>
    <row r="77" spans="1:26" ht="15" customHeight="1">
      <c r="A77" s="120"/>
      <c r="B77" s="237">
        <f t="shared" si="2"/>
        <v>0</v>
      </c>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row>
    <row r="78" spans="1:26" ht="15" customHeight="1">
      <c r="A78" s="118"/>
      <c r="B78" s="237">
        <f t="shared" si="2"/>
        <v>0</v>
      </c>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row>
    <row r="79" spans="1:26" ht="15" customHeight="1">
      <c r="A79" s="120"/>
      <c r="B79" s="237">
        <f t="shared" si="2"/>
        <v>0</v>
      </c>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row>
    <row r="80" spans="1:26" ht="15" customHeight="1">
      <c r="A80" s="118"/>
      <c r="B80" s="237">
        <f t="shared" si="2"/>
        <v>0</v>
      </c>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row>
    <row r="81" spans="1:26" ht="15" customHeight="1">
      <c r="A81" s="120"/>
      <c r="B81" s="237">
        <f t="shared" si="2"/>
        <v>0</v>
      </c>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row>
    <row r="82" spans="1:26" ht="15" customHeight="1">
      <c r="A82" s="118"/>
      <c r="B82" s="237">
        <f t="shared" si="2"/>
        <v>0</v>
      </c>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row>
    <row r="83" spans="1:26" ht="15" customHeight="1">
      <c r="A83" s="120"/>
      <c r="B83" s="237">
        <f t="shared" si="2"/>
        <v>0</v>
      </c>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row>
    <row r="84" spans="1:26" ht="15" customHeight="1">
      <c r="A84" s="118"/>
      <c r="B84" s="237">
        <f t="shared" si="2"/>
        <v>0</v>
      </c>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row>
    <row r="85" spans="1:26" ht="15" customHeight="1">
      <c r="A85" s="120"/>
      <c r="B85" s="237">
        <f t="shared" si="2"/>
        <v>0</v>
      </c>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row>
    <row r="86" spans="1:26" ht="15" customHeight="1">
      <c r="A86" s="118"/>
      <c r="B86" s="237">
        <f t="shared" si="2"/>
        <v>0</v>
      </c>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row>
    <row r="87" spans="1:26" ht="15" customHeight="1">
      <c r="A87" s="120"/>
      <c r="B87" s="237">
        <f t="shared" si="2"/>
        <v>0</v>
      </c>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row>
    <row r="88" spans="1:26" ht="15" customHeight="1">
      <c r="A88" s="118"/>
      <c r="B88" s="237">
        <f t="shared" si="2"/>
        <v>0</v>
      </c>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row>
    <row r="89" spans="1:26" ht="15" customHeight="1">
      <c r="A89" s="120"/>
      <c r="B89" s="237">
        <f t="shared" si="2"/>
        <v>0</v>
      </c>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row>
    <row r="90" spans="1:26" ht="15" customHeight="1">
      <c r="A90" s="118"/>
      <c r="B90" s="237">
        <f t="shared" si="2"/>
        <v>0</v>
      </c>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row>
    <row r="91" spans="1:26" ht="15" customHeight="1">
      <c r="A91" s="120"/>
      <c r="B91" s="237">
        <f t="shared" si="2"/>
        <v>0</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row>
    <row r="92" spans="1:26" ht="15" customHeight="1">
      <c r="A92" s="118"/>
      <c r="B92" s="237">
        <f t="shared" si="2"/>
        <v>0</v>
      </c>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row>
    <row r="93" spans="1:26" ht="15" customHeight="1">
      <c r="A93" s="120"/>
      <c r="B93" s="237">
        <f t="shared" si="2"/>
        <v>0</v>
      </c>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row>
    <row r="94" spans="1:26" ht="15" customHeight="1">
      <c r="A94" s="118"/>
      <c r="B94" s="237">
        <f t="shared" si="2"/>
        <v>0</v>
      </c>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row>
    <row r="95" spans="1:26" ht="15" customHeight="1">
      <c r="A95" s="120"/>
      <c r="B95" s="237">
        <f t="shared" si="2"/>
        <v>0</v>
      </c>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row>
    <row r="96" spans="1:26" ht="15" customHeight="1">
      <c r="A96" s="118"/>
      <c r="B96" s="237">
        <f t="shared" si="2"/>
        <v>0</v>
      </c>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row>
    <row r="97" spans="1:26" ht="15" customHeight="1">
      <c r="A97" s="120"/>
      <c r="B97" s="237">
        <f t="shared" si="2"/>
        <v>0</v>
      </c>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row>
    <row r="98" spans="1:26" ht="15" customHeight="1">
      <c r="A98" s="118"/>
      <c r="B98" s="237">
        <f t="shared" si="2"/>
        <v>0</v>
      </c>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row>
    <row r="99" spans="1:26" ht="15" customHeight="1">
      <c r="A99" s="120"/>
      <c r="B99" s="237">
        <f t="shared" si="2"/>
        <v>0</v>
      </c>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row>
    <row r="100" spans="1:26" ht="15" customHeight="1">
      <c r="A100" s="118"/>
      <c r="B100" s="237">
        <f t="shared" si="2"/>
        <v>0</v>
      </c>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row>
    <row r="101" spans="1:26" ht="15" customHeight="1">
      <c r="A101" s="120"/>
      <c r="B101" s="237">
        <f t="shared" si="2"/>
        <v>0</v>
      </c>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row>
    <row r="102" spans="1:26" ht="15" customHeight="1">
      <c r="A102" s="118"/>
      <c r="B102" s="237">
        <f t="shared" si="2"/>
        <v>0</v>
      </c>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row>
    <row r="103" spans="1:26" ht="15" customHeight="1">
      <c r="A103" s="120"/>
      <c r="B103" s="237">
        <f t="shared" si="2"/>
        <v>0</v>
      </c>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row>
    <row r="104" spans="1:26" ht="15" customHeight="1">
      <c r="A104" s="118"/>
      <c r="B104" s="237">
        <f t="shared" si="2"/>
        <v>0</v>
      </c>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row>
    <row r="105" spans="1:26" ht="15" customHeight="1">
      <c r="A105" s="120"/>
      <c r="B105" s="237">
        <f t="shared" si="2"/>
        <v>0</v>
      </c>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row>
    <row r="106" spans="1:26" ht="15" customHeight="1">
      <c r="A106" s="118"/>
      <c r="B106" s="237">
        <f t="shared" si="2"/>
        <v>0</v>
      </c>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row>
    <row r="107" spans="1:26" ht="15" customHeight="1">
      <c r="A107" s="120"/>
      <c r="B107" s="237">
        <f t="shared" si="2"/>
        <v>0</v>
      </c>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row>
    <row r="108" spans="1:26" ht="15" customHeight="1">
      <c r="A108" s="118"/>
      <c r="B108" s="237">
        <f t="shared" si="2"/>
        <v>0</v>
      </c>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row>
    <row r="109" spans="1:26" ht="15" customHeight="1">
      <c r="A109" s="120"/>
      <c r="B109" s="237">
        <f t="shared" si="2"/>
        <v>0</v>
      </c>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row>
  </sheetData>
  <mergeCells count="2">
    <mergeCell ref="L2:M2"/>
    <mergeCell ref="C2:D2"/>
  </mergeCells>
  <conditionalFormatting sqref="C10:Y109 B5:Z5">
    <cfRule type="containsText" dxfId="45" priority="12" operator="containsText" text="Please fill in data">
      <formula>NOT(ISERROR(SEARCH("Please fill in data",B5)))</formula>
    </cfRule>
  </conditionalFormatting>
  <conditionalFormatting sqref="N2 L2">
    <cfRule type="expression" dxfId="44" priority="10">
      <formula>$N$2=1</formula>
    </cfRule>
  </conditionalFormatting>
  <conditionalFormatting sqref="B10:B109">
    <cfRule type="containsText" dxfId="43" priority="8" operator="containsText" text="Please fill in data">
      <formula>NOT(ISERROR(SEARCH("Please fill in data",B10)))</formula>
    </cfRule>
  </conditionalFormatting>
  <conditionalFormatting sqref="B5">
    <cfRule type="expression" dxfId="42" priority="7">
      <formula>B5&lt;&gt;1</formula>
    </cfRule>
  </conditionalFormatting>
  <conditionalFormatting sqref="Z10:Z109">
    <cfRule type="containsText" dxfId="41" priority="3" operator="containsText" text="Please fill in data">
      <formula>NOT(ISERROR(SEARCH("Please fill in data",Z10)))</formula>
    </cfRule>
  </conditionalFormatting>
  <conditionalFormatting sqref="B7:B8">
    <cfRule type="containsText" dxfId="40" priority="1" operator="containsText" text="Please fill in data">
      <formula>NOT(ISERROR(SEARCH("Please fill in data",B7)))</formula>
    </cfRule>
  </conditionalFormatting>
  <dataValidations count="1">
    <dataValidation type="decimal" operator="greaterThanOrEqual" allowBlank="1" showInputMessage="1" showErrorMessage="1" errorTitle="Percentage" error="Only positive percentages are allowed." sqref="C10:Z109" xr:uid="{00000000-0002-0000-0700-000000000000}">
      <formula1>0</formula1>
    </dataValidation>
  </dataValidations>
  <pageMargins left="0.19685039370078741" right="0.15748031496062992" top="0.47244094488188981" bottom="0.55118110236220474" header="0.31496062992125984" footer="0.19685039370078741"/>
  <pageSetup paperSize="9" fitToHeight="0" orientation="landscape" r:id="rId1"/>
  <headerFooter>
    <oddFooter>&amp;LINREV&amp;CPage &amp;P of &amp;N&amp;RDate &amp;D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Tables!$AI$2:$AI$241</xm:f>
          </x14:formula1>
          <xm:sqref>A10:A109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0"/>
    <pageSetUpPr fitToPage="1"/>
  </sheetPr>
  <dimension ref="A1:CI141"/>
  <sheetViews>
    <sheetView zoomScaleNormal="100" workbookViewId="0">
      <pane ySplit="2" topLeftCell="A3" activePane="bottomLeft" state="frozen"/>
      <selection activeCell="Y39" sqref="Y39"/>
      <selection pane="bottomLeft" activeCell="D125" sqref="D125"/>
    </sheetView>
  </sheetViews>
  <sheetFormatPr defaultColWidth="9.140625" defaultRowHeight="15"/>
  <cols>
    <col min="1" max="1" width="9.85546875" style="222" customWidth="1"/>
    <col min="2" max="2" width="62.5703125" style="207" customWidth="1"/>
    <col min="3" max="3" width="32.5703125" style="221" customWidth="1"/>
    <col min="4" max="4" width="47.7109375" style="207" customWidth="1"/>
    <col min="5" max="5" width="66.85546875" style="207" customWidth="1"/>
    <col min="6" max="13" width="9.140625" style="207" customWidth="1"/>
    <col min="14" max="16384" width="9.140625" style="207"/>
  </cols>
  <sheetData>
    <row r="1" spans="1:21" s="197" customFormat="1" ht="65.25" customHeight="1">
      <c r="A1" s="183" t="s">
        <v>981</v>
      </c>
      <c r="B1" s="184"/>
      <c r="C1" s="186"/>
      <c r="D1" s="178"/>
      <c r="E1" s="187"/>
      <c r="G1" s="198" t="s">
        <v>59</v>
      </c>
      <c r="U1" s="200"/>
    </row>
    <row r="2" spans="1:21" s="217" customFormat="1" ht="24.95" customHeight="1" thickBot="1">
      <c r="A2" s="180" t="str">
        <f>Tables!L2</f>
        <v>Version 3.1 / Currency: Not specified</v>
      </c>
      <c r="B2" s="180"/>
      <c r="C2" s="189"/>
      <c r="D2" s="188"/>
      <c r="E2" s="190"/>
    </row>
    <row r="3" spans="1:21" s="219" customFormat="1" ht="24.95" customHeight="1">
      <c r="A3" s="132" t="s">
        <v>982</v>
      </c>
      <c r="B3" s="173" t="s">
        <v>983</v>
      </c>
      <c r="C3" s="133" t="str">
        <f>CONCATENATE("Data"," ",C11," ",C10)</f>
        <v xml:space="preserve">Data  </v>
      </c>
      <c r="D3" s="133" t="s">
        <v>61</v>
      </c>
      <c r="E3" s="134" t="s">
        <v>984</v>
      </c>
      <c r="F3" s="218"/>
    </row>
    <row r="4" spans="1:21" s="219" customFormat="1" ht="11.1" customHeight="1">
      <c r="A4" s="102"/>
      <c r="B4" s="103"/>
      <c r="C4" s="145"/>
      <c r="D4" s="122"/>
      <c r="E4" s="123"/>
      <c r="F4" s="218"/>
    </row>
    <row r="5" spans="1:21" s="220" customFormat="1" ht="24.95" customHeight="1">
      <c r="A5" s="95" t="s">
        <v>63</v>
      </c>
      <c r="B5" s="91" t="str">
        <f>INDEX(Overview!B:B,MATCH(A5,Overview!A:A,0))</f>
        <v>Vehicle Name</v>
      </c>
      <c r="C5" s="245" t="str">
        <f>INDEX(Overview!C:C,MATCH(A5,Overview!A:A,0))</f>
        <v/>
      </c>
      <c r="D5" s="109"/>
      <c r="E5" s="90" t="s">
        <v>985</v>
      </c>
      <c r="F5" s="218"/>
    </row>
    <row r="6" spans="1:21" s="220" customFormat="1" ht="24.95" customHeight="1">
      <c r="A6" s="92" t="s">
        <v>68</v>
      </c>
      <c r="B6" s="175" t="str">
        <f>INDEX(Overview!B:B,MATCH(A6,Overview!A:A,0))</f>
        <v>Contact Person Name</v>
      </c>
      <c r="C6" s="299" t="str">
        <f>INDEX(Overview!C:C,MATCH(A6,Overview!A:A,0))</f>
        <v/>
      </c>
      <c r="D6" s="109"/>
      <c r="E6" s="94"/>
      <c r="F6" s="218"/>
    </row>
    <row r="7" spans="1:21" s="220" customFormat="1" ht="24.95" customHeight="1">
      <c r="A7" s="95" t="s">
        <v>70</v>
      </c>
      <c r="B7" s="91" t="str">
        <f>INDEX(Overview!B:B,MATCH(A7,Overview!A:A,0))</f>
        <v>Contact Person Telephone</v>
      </c>
      <c r="C7" s="246" t="str">
        <f>INDEX(Overview!C:C,MATCH(A7,Overview!A:A,0))</f>
        <v/>
      </c>
      <c r="D7" s="109"/>
      <c r="E7" s="90"/>
      <c r="F7" s="218"/>
    </row>
    <row r="8" spans="1:21" s="220" customFormat="1" ht="24.95" customHeight="1">
      <c r="A8" s="92" t="s">
        <v>73</v>
      </c>
      <c r="B8" s="175" t="str">
        <f>INDEX(Overview!B:B,MATCH(A8,Overview!A:A,0))</f>
        <v>Contact Person Email</v>
      </c>
      <c r="C8" s="299" t="str">
        <f>INDEX(Overview!C:C,MATCH(A8,Overview!A:A,0))</f>
        <v/>
      </c>
      <c r="D8" s="109"/>
      <c r="E8" s="94"/>
      <c r="F8" s="218"/>
    </row>
    <row r="9" spans="1:21" s="220" customFormat="1" ht="24.95" customHeight="1">
      <c r="A9" s="95" t="s">
        <v>119</v>
      </c>
      <c r="B9" s="91" t="str">
        <f>INDEX(Overview!B:B,MATCH(A9,Overview!A:A,0))</f>
        <v xml:space="preserve">Security Identification Number (SI number)/ISIN code </v>
      </c>
      <c r="C9" s="245" t="str">
        <f>INDEX(Overview!C:C,MATCH(A9,Overview!A:A,0))</f>
        <v/>
      </c>
      <c r="D9" s="109"/>
      <c r="E9" s="90" t="s">
        <v>986</v>
      </c>
      <c r="F9" s="218"/>
    </row>
    <row r="10" spans="1:21" s="220" customFormat="1" ht="24.95" customHeight="1">
      <c r="A10" s="92" t="s">
        <v>75</v>
      </c>
      <c r="B10" s="175" t="str">
        <f>INDEX(Overview!B:B,MATCH(A10,Overview!A:A,0))</f>
        <v>Data as of Reporting Year</v>
      </c>
      <c r="C10" s="299" t="str">
        <f>INDEX(Overview!C:C,MATCH(A10,Overview!A:A,0))</f>
        <v/>
      </c>
      <c r="D10" s="109"/>
      <c r="E10" s="94" t="s">
        <v>987</v>
      </c>
      <c r="F10" s="218"/>
    </row>
    <row r="11" spans="1:21" s="220" customFormat="1" ht="24.95" customHeight="1">
      <c r="A11" s="95" t="s">
        <v>78</v>
      </c>
      <c r="B11" s="91" t="str">
        <f>INDEX(Overview!B:B,MATCH(A11,Overview!A:A,0))</f>
        <v>Reporting Period</v>
      </c>
      <c r="C11" s="245" t="str">
        <f>INDEX(Overview!C:C,MATCH(A11,Overview!A:A,0))</f>
        <v/>
      </c>
      <c r="D11" s="109"/>
      <c r="E11" s="90" t="s">
        <v>988</v>
      </c>
      <c r="F11" s="218"/>
    </row>
    <row r="12" spans="1:21" s="220" customFormat="1" ht="24.95" customHeight="1">
      <c r="A12" s="92" t="s">
        <v>81</v>
      </c>
      <c r="B12" s="175" t="str">
        <f>INDEX(Overview!B:B,MATCH(A12,Overview!A:A,0))</f>
        <v>Data, Preliminary, Final, Audited</v>
      </c>
      <c r="C12" s="299" t="str">
        <f>INDEX(Overview!C:C,MATCH(A12,Overview!A:A,0))</f>
        <v/>
      </c>
      <c r="D12" s="109"/>
      <c r="E12" s="94" t="s">
        <v>989</v>
      </c>
      <c r="F12" s="218"/>
    </row>
    <row r="13" spans="1:21" s="220" customFormat="1" ht="24.95" customHeight="1">
      <c r="A13" s="95" t="s">
        <v>137</v>
      </c>
      <c r="B13" s="91" t="str">
        <f>INDEX(Overview!B:B,MATCH(A13,Overview!A:A,0))</f>
        <v xml:space="preserve">Type of Valuation </v>
      </c>
      <c r="C13" s="245" t="str">
        <f>INDEX(Overview!C:C,MATCH(A13,Overview!A:A,0))</f>
        <v/>
      </c>
      <c r="D13" s="109"/>
      <c r="E13" s="90" t="s">
        <v>990</v>
      </c>
      <c r="F13" s="218"/>
    </row>
    <row r="14" spans="1:21" s="220" customFormat="1" ht="24.95" customHeight="1">
      <c r="A14" s="92" t="s">
        <v>140</v>
      </c>
      <c r="B14" s="175" t="str">
        <f>INDEX(Overview!B:B,MATCH(A14,Overview!A:A,0))</f>
        <v>Number of Investors</v>
      </c>
      <c r="C14" s="299" t="str">
        <f>INDEX(Overview!C:C,MATCH(A14,Overview!A:A,0))</f>
        <v/>
      </c>
      <c r="D14" s="109"/>
      <c r="E14" s="94" t="s">
        <v>991</v>
      </c>
      <c r="F14" s="218"/>
    </row>
    <row r="15" spans="1:21" s="220" customFormat="1" ht="24.95" customHeight="1">
      <c r="A15" s="95" t="s">
        <v>12</v>
      </c>
      <c r="B15" s="91" t="str">
        <f>INDEX(Overview!B:B,MATCH(A15,Overview!A:A,0))</f>
        <v>Total Number of Properties</v>
      </c>
      <c r="C15" s="245" t="str">
        <f>INDEX(Overview!C:C,MATCH(A15,Overview!A:A,0))</f>
        <v/>
      </c>
      <c r="D15" s="109"/>
      <c r="E15" s="90" t="s">
        <v>992</v>
      </c>
      <c r="F15" s="218"/>
    </row>
    <row r="16" spans="1:21" s="220" customFormat="1" ht="24.95" customHeight="1">
      <c r="A16" s="92" t="s">
        <v>172</v>
      </c>
      <c r="B16" s="175" t="str">
        <f>INDEX(Overview!B:B,MATCH(A16,Overview!A:A,0))</f>
        <v>Gross Asset Value of Vehicle (GAV)</v>
      </c>
      <c r="C16" s="386" t="str">
        <f>INDEX(Overview!C:C,MATCH(A16,Overview!A:A,0))</f>
        <v/>
      </c>
      <c r="D16" s="109"/>
      <c r="E16" s="94" t="s">
        <v>993</v>
      </c>
      <c r="F16" s="218"/>
    </row>
    <row r="17" spans="1:6" s="220" customFormat="1" ht="24.95" customHeight="1">
      <c r="A17" s="95" t="s">
        <v>175</v>
      </c>
      <c r="B17" s="91" t="str">
        <f>INDEX(Overview!B:B,MATCH(A17,Overview!A:A,0))</f>
        <v>Net Asset Value of Vehicle (NAV)</v>
      </c>
      <c r="C17" s="387" t="str">
        <f>INDEX(Overview!C:C,MATCH(A17,Overview!A:A,0))</f>
        <v/>
      </c>
      <c r="D17" s="109"/>
      <c r="E17" s="90" t="s">
        <v>994</v>
      </c>
      <c r="F17" s="218"/>
    </row>
    <row r="18" spans="1:6" s="220" customFormat="1" ht="24.95" customHeight="1">
      <c r="A18" s="92" t="s">
        <v>37</v>
      </c>
      <c r="B18" s="175" t="str">
        <f>INDEX(Overview!B:B,MATCH(A18,Overview!A:A,0))</f>
        <v>Vehicle Level LTV</v>
      </c>
      <c r="C18" s="235">
        <f>INDEX(Overview!C:C,MATCH(A18,Overview!A:A,0))</f>
        <v>0</v>
      </c>
      <c r="D18" s="109"/>
      <c r="E18" s="94" t="s">
        <v>995</v>
      </c>
      <c r="F18" s="218"/>
    </row>
    <row r="19" spans="1:6" s="220" customFormat="1" ht="24.95" customHeight="1">
      <c r="A19" s="95"/>
      <c r="B19" s="91" t="s">
        <v>996</v>
      </c>
      <c r="C19" s="245" t="str">
        <f>IF(AND(ISNUMBER(INDEX(Overview!C:C,MATCH(A20,Overview!A:A,0))),INDEX(Overview!C:C,MATCH(A20,Overview!A:A,0))&lt;&gt;0),"Yes","No")</f>
        <v>No</v>
      </c>
      <c r="D19" s="109"/>
      <c r="E19" s="90" t="s">
        <v>997</v>
      </c>
      <c r="F19" s="218"/>
    </row>
    <row r="20" spans="1:6" s="220" customFormat="1" ht="24.95" customHeight="1">
      <c r="A20" s="92" t="s">
        <v>610</v>
      </c>
      <c r="B20" s="175" t="str">
        <f>INDEX(Overview!B:B,MATCH(A20,Overview!A:A,0))</f>
        <v>% of Equity Traded on Secondary Markets - During the Reporting Period</v>
      </c>
      <c r="C20" s="235" t="str">
        <f>INDEX(Overview!C:C,MATCH(A20,Overview!A:A,0))</f>
        <v/>
      </c>
      <c r="D20" s="109"/>
      <c r="E20" s="94" t="s">
        <v>998</v>
      </c>
      <c r="F20" s="218"/>
    </row>
    <row r="21" spans="1:6" s="220" customFormat="1" ht="24.95" customHeight="1">
      <c r="A21" s="95" t="s">
        <v>613</v>
      </c>
      <c r="B21" s="91" t="str">
        <f>INDEX(Overview!B:B,MATCH(A21,Overview!A:A,0))</f>
        <v>Facilitator of Secondary Market Transactions - During the Reporting Period</v>
      </c>
      <c r="C21" s="245" t="str">
        <f>INDEX(Overview!C:C,MATCH(A21,Overview!A:A,0))</f>
        <v/>
      </c>
      <c r="D21" s="109"/>
      <c r="E21" s="90" t="s">
        <v>999</v>
      </c>
      <c r="F21" s="218"/>
    </row>
    <row r="22" spans="1:6" s="220" customFormat="1" ht="24.95" customHeight="1">
      <c r="A22" s="92"/>
      <c r="B22" s="175" t="s">
        <v>1000</v>
      </c>
      <c r="C22" s="299" t="str">
        <f>IF(AND(ISTEXT(INDEX(Overview!C:C,MATCH(A23,Overview!A:A,0))),INDEX(Overview!C:C,MATCH(A23,Overview!A:A,0))&lt;&gt;"Not applicable"),"Yes","No")</f>
        <v>Yes</v>
      </c>
      <c r="D22" s="109"/>
      <c r="E22" s="94" t="s">
        <v>1001</v>
      </c>
      <c r="F22" s="218"/>
    </row>
    <row r="23" spans="1:6" s="220" customFormat="1" ht="24.95" customHeight="1">
      <c r="A23" s="95" t="s">
        <v>607</v>
      </c>
      <c r="B23" s="91" t="str">
        <f>INDEX(Overview!B:B,MATCH(A23,Overview!A:A,0))</f>
        <v>Current Capital Closing Period</v>
      </c>
      <c r="C23" s="245" t="str">
        <f>INDEX(Overview!C:C,MATCH(A23,Overview!A:A,0))</f>
        <v/>
      </c>
      <c r="D23" s="109"/>
      <c r="E23" s="90" t="s">
        <v>1002</v>
      </c>
      <c r="F23" s="218"/>
    </row>
    <row r="24" spans="1:6" s="220" customFormat="1" ht="24.95" customHeight="1">
      <c r="A24" s="92" t="s">
        <v>29</v>
      </c>
      <c r="B24" s="175" t="str">
        <f>INDEX(Overview!B:B,MATCH(A24,Overview!A:A,0))</f>
        <v>Capital Commitments - During the Reporting Period</v>
      </c>
      <c r="C24" s="386" t="str">
        <f>INDEX(Overview!C:C,MATCH(A24,Overview!A:A,0))</f>
        <v/>
      </c>
      <c r="D24" s="109"/>
      <c r="E24" s="94" t="s">
        <v>1003</v>
      </c>
      <c r="F24" s="218"/>
    </row>
    <row r="25" spans="1:6" s="220" customFormat="1" ht="24.95" customHeight="1">
      <c r="A25" s="95" t="s">
        <v>602</v>
      </c>
      <c r="B25" s="91" t="str">
        <f>INDEX(Overview!B:B,MATCH(A25,Overview!A:A,0))</f>
        <v>Total Capital Commitments</v>
      </c>
      <c r="C25" s="387" t="str">
        <f>INDEX(Overview!C:C,MATCH(A25,Overview!A:A,0))</f>
        <v/>
      </c>
      <c r="D25" s="109"/>
      <c r="E25" s="90" t="s">
        <v>1004</v>
      </c>
      <c r="F25" s="218"/>
    </row>
    <row r="26" spans="1:6" s="220" customFormat="1" ht="24.95" customHeight="1">
      <c r="A26" s="92" t="s">
        <v>30</v>
      </c>
      <c r="B26" s="175" t="str">
        <f>INDEX(Overview!B:B,MATCH(A26,Overview!A:A,0))</f>
        <v>Remaining Capital Commitments</v>
      </c>
      <c r="C26" s="386" t="str">
        <f>INDEX(Overview!C:C,MATCH(A26,Overview!A:A,0))</f>
        <v/>
      </c>
      <c r="D26" s="109"/>
      <c r="E26" s="94" t="s">
        <v>1004</v>
      </c>
      <c r="F26" s="218"/>
    </row>
    <row r="27" spans="1:6" s="220" customFormat="1" ht="24.95" customHeight="1">
      <c r="A27" s="95" t="s">
        <v>617</v>
      </c>
      <c r="B27" s="91" t="str">
        <f>INDEX(Overview!B:B,MATCH(A27,Overview!A:A,0))</f>
        <v>(Equity) Capital Contributed -  During the Reporting period</v>
      </c>
      <c r="C27" s="387" t="str">
        <f>INDEX(Overview!C:C,MATCH(A27,Overview!A:A,0))</f>
        <v/>
      </c>
      <c r="D27" s="109"/>
      <c r="E27" s="90" t="s">
        <v>1005</v>
      </c>
      <c r="F27" s="218"/>
    </row>
    <row r="28" spans="1:6" s="220" customFormat="1" ht="24.95" customHeight="1">
      <c r="A28" s="92" t="s">
        <v>626</v>
      </c>
      <c r="B28" s="175" t="str">
        <f>INDEX(Overview!B:B,MATCH(A28,Overview!A:A,0))</f>
        <v>Shareholders' Loans Contributed - During Reporting Period</v>
      </c>
      <c r="C28" s="386" t="str">
        <f>INDEX(Overview!C:C,MATCH(A28,Overview!A:A,0))</f>
        <v/>
      </c>
      <c r="D28" s="109"/>
      <c r="E28" s="94" t="s">
        <v>1005</v>
      </c>
      <c r="F28" s="218"/>
    </row>
    <row r="29" spans="1:6" s="220" customFormat="1" ht="24.95" customHeight="1">
      <c r="A29" s="95" t="s">
        <v>31</v>
      </c>
      <c r="B29" s="91" t="str">
        <f>INDEX(Overview!B:B,MATCH(A29,Overview!A:A,0))</f>
        <v>Net Capital Contributed - During the Reporting Period</v>
      </c>
      <c r="C29" s="387">
        <f>INDEX(Overview!C:C,MATCH(A29,Overview!A:A,0))</f>
        <v>0</v>
      </c>
      <c r="D29" s="109"/>
      <c r="E29" s="90" t="s">
        <v>1005</v>
      </c>
      <c r="F29" s="218"/>
    </row>
    <row r="30" spans="1:6" s="220" customFormat="1" ht="24.95" customHeight="1">
      <c r="A30" s="92" t="s">
        <v>640</v>
      </c>
      <c r="B30" s="175" t="str">
        <f>INDEX(Overview!B:B,MATCH(A30,Overview!A:A,0))</f>
        <v xml:space="preserve">Total (Equity) Capital Contributed - Since Inception </v>
      </c>
      <c r="C30" s="386" t="str">
        <f>INDEX(Overview!C:C,MATCH(A30,Overview!A:A,0))</f>
        <v/>
      </c>
      <c r="D30" s="109"/>
      <c r="E30" s="94" t="s">
        <v>1005</v>
      </c>
      <c r="F30" s="218"/>
    </row>
    <row r="31" spans="1:6" s="220" customFormat="1" ht="24.95" customHeight="1">
      <c r="A31" s="95" t="s">
        <v>649</v>
      </c>
      <c r="B31" s="91" t="str">
        <f>INDEX(Overview!B:B,MATCH(A31,Overview!A:A,0))</f>
        <v>Total Shareholders' Loans Contributed - Since Inception</v>
      </c>
      <c r="C31" s="387" t="str">
        <f>INDEX(Overview!C:C,MATCH(A31,Overview!A:A,0))</f>
        <v/>
      </c>
      <c r="D31" s="109"/>
      <c r="E31" s="90" t="s">
        <v>1005</v>
      </c>
      <c r="F31" s="218"/>
    </row>
    <row r="32" spans="1:6" s="220" customFormat="1" ht="24.95" customHeight="1">
      <c r="A32" s="92" t="s">
        <v>32</v>
      </c>
      <c r="B32" s="175" t="str">
        <f>INDEX(Overview!B:B,MATCH(A32,Overview!A:A,0))</f>
        <v>Total Net Capital Contributed - Since Inception</v>
      </c>
      <c r="C32" s="386">
        <f>INDEX(Overview!C:C,MATCH(A32,Overview!A:A,0))</f>
        <v>0</v>
      </c>
      <c r="D32" s="109"/>
      <c r="E32" s="94" t="s">
        <v>1005</v>
      </c>
      <c r="F32" s="218"/>
    </row>
    <row r="33" spans="1:6" s="220" customFormat="1" ht="24.95" customHeight="1">
      <c r="A33" s="95" t="s">
        <v>410</v>
      </c>
      <c r="B33" s="91" t="str">
        <f>INDEX(Overview!B:B,MATCH(A33,Overview!A:A,0))</f>
        <v>Net Investment Income - Quarter</v>
      </c>
      <c r="C33" s="387" t="str">
        <f>INDEX(Overview!C:C,MATCH(A33,Overview!A:A,0))</f>
        <v/>
      </c>
      <c r="D33" s="109"/>
      <c r="E33" s="90" t="s">
        <v>1006</v>
      </c>
      <c r="F33" s="218"/>
    </row>
    <row r="34" spans="1:6" s="220" customFormat="1" ht="24.95" customHeight="1">
      <c r="A34" s="92"/>
      <c r="B34" s="175" t="s">
        <v>1007</v>
      </c>
      <c r="C34" s="299" t="str">
        <f>IF(ISNUMBER(INDEX(Overview!C:C,MATCH(A35,Overview!A:A,0))),"Yes","No")</f>
        <v>No</v>
      </c>
      <c r="D34" s="109"/>
      <c r="E34" s="94" t="s">
        <v>1008</v>
      </c>
      <c r="F34" s="218"/>
    </row>
    <row r="35" spans="1:6" s="220" customFormat="1" ht="24.95" customHeight="1">
      <c r="A35" s="95" t="s">
        <v>695</v>
      </c>
      <c r="B35" s="91" t="str">
        <f>INDEX(Overview!B:B,MATCH(A35,Overview!A:A,0))</f>
        <v xml:space="preserve"> Contribution 1 Amount</v>
      </c>
      <c r="C35" s="387" t="str">
        <f>INDEX(Overview!C:C,MATCH(A35,Overview!A:A,0))</f>
        <v/>
      </c>
      <c r="D35" s="109"/>
      <c r="E35" s="90" t="s">
        <v>1009</v>
      </c>
      <c r="F35" s="218"/>
    </row>
    <row r="36" spans="1:6" s="220" customFormat="1" ht="24.95" customHeight="1">
      <c r="A36" s="92" t="s">
        <v>698</v>
      </c>
      <c r="B36" s="175" t="str">
        <f>INDEX(Overview!B:B,MATCH(A36,Overview!A:A,0))</f>
        <v xml:space="preserve"> Contribution 1 Date</v>
      </c>
      <c r="C36" s="301" t="str">
        <f>INDEX(Overview!C:C,MATCH(A36,Overview!A:A,0))</f>
        <v/>
      </c>
      <c r="D36" s="109"/>
      <c r="E36" s="94" t="s">
        <v>1010</v>
      </c>
      <c r="F36" s="218"/>
    </row>
    <row r="37" spans="1:6" s="220" customFormat="1" ht="24.95" customHeight="1">
      <c r="A37" s="95" t="s">
        <v>701</v>
      </c>
      <c r="B37" s="91" t="str">
        <f>INDEX(Overview!B:B,MATCH(A37,Overview!A:A,0))</f>
        <v xml:space="preserve"> Contribution 2 Amount</v>
      </c>
      <c r="C37" s="387" t="str">
        <f>INDEX(Overview!C:C,MATCH(A37,Overview!A:A,0))</f>
        <v/>
      </c>
      <c r="D37" s="109"/>
      <c r="E37" s="90" t="s">
        <v>1011</v>
      </c>
      <c r="F37" s="218"/>
    </row>
    <row r="38" spans="1:6" s="220" customFormat="1" ht="24.95" customHeight="1">
      <c r="A38" s="92" t="s">
        <v>703</v>
      </c>
      <c r="B38" s="175" t="str">
        <f>INDEX(Overview!B:B,MATCH(A38,Overview!A:A,0))</f>
        <v xml:space="preserve"> Contribution 2 Date</v>
      </c>
      <c r="C38" s="301" t="str">
        <f>INDEX(Overview!C:C,MATCH(A38,Overview!A:A,0))</f>
        <v/>
      </c>
      <c r="D38" s="109"/>
      <c r="E38" s="94" t="s">
        <v>1012</v>
      </c>
      <c r="F38" s="218"/>
    </row>
    <row r="39" spans="1:6" s="220" customFormat="1" ht="24.95" customHeight="1">
      <c r="A39" s="95" t="s">
        <v>705</v>
      </c>
      <c r="B39" s="91" t="str">
        <f>INDEX(Overview!B:B,MATCH(A39,Overview!A:A,0))</f>
        <v xml:space="preserve"> Contribution 3 Amount</v>
      </c>
      <c r="C39" s="387" t="str">
        <f>INDEX(Overview!C:C,MATCH(A39,Overview!A:A,0))</f>
        <v/>
      </c>
      <c r="D39" s="109"/>
      <c r="E39" s="90" t="s">
        <v>1013</v>
      </c>
      <c r="F39" s="218"/>
    </row>
    <row r="40" spans="1:6" s="220" customFormat="1" ht="24.95" customHeight="1">
      <c r="A40" s="92" t="s">
        <v>707</v>
      </c>
      <c r="B40" s="175" t="str">
        <f>INDEX(Overview!B:B,MATCH(A40,Overview!A:A,0))</f>
        <v xml:space="preserve"> Contribution 3 Date</v>
      </c>
      <c r="C40" s="301" t="str">
        <f>INDEX(Overview!C:C,MATCH(A40,Overview!A:A,0))</f>
        <v/>
      </c>
      <c r="D40" s="109"/>
      <c r="E40" s="94" t="s">
        <v>1014</v>
      </c>
      <c r="F40" s="218"/>
    </row>
    <row r="41" spans="1:6" s="220" customFormat="1" ht="24.95" customHeight="1">
      <c r="A41" s="95" t="s">
        <v>709</v>
      </c>
      <c r="B41" s="91" t="str">
        <f>INDEX(Overview!B:B,MATCH(A41,Overview!A:A,0))</f>
        <v xml:space="preserve"> Contribution 4 Amount</v>
      </c>
      <c r="C41" s="387" t="str">
        <f>INDEX(Overview!C:C,MATCH(A41,Overview!A:A,0))</f>
        <v/>
      </c>
      <c r="D41" s="109"/>
      <c r="E41" s="90" t="s">
        <v>1015</v>
      </c>
      <c r="F41" s="218"/>
    </row>
    <row r="42" spans="1:6" s="220" customFormat="1" ht="24.95" customHeight="1">
      <c r="A42" s="92" t="s">
        <v>711</v>
      </c>
      <c r="B42" s="175" t="str">
        <f>INDEX(Overview!B:B,MATCH(A42,Overview!A:A,0))</f>
        <v xml:space="preserve"> Contribution 4 Date</v>
      </c>
      <c r="C42" s="301" t="str">
        <f>INDEX(Overview!C:C,MATCH(A42,Overview!A:A,0))</f>
        <v/>
      </c>
      <c r="D42" s="109"/>
      <c r="E42" s="94" t="s">
        <v>1016</v>
      </c>
      <c r="F42" s="218"/>
    </row>
    <row r="43" spans="1:6" s="220" customFormat="1" ht="24.95" customHeight="1">
      <c r="A43" s="95" t="s">
        <v>713</v>
      </c>
      <c r="B43" s="91" t="str">
        <f>INDEX(Overview!B:B,MATCH(A43,Overview!A:A,0))</f>
        <v xml:space="preserve"> Contribution 5 Amount</v>
      </c>
      <c r="C43" s="387" t="str">
        <f>INDEX(Overview!C:C,MATCH(A43,Overview!A:A,0))</f>
        <v/>
      </c>
      <c r="D43" s="109"/>
      <c r="E43" s="90" t="s">
        <v>1017</v>
      </c>
      <c r="F43" s="218"/>
    </row>
    <row r="44" spans="1:6" s="220" customFormat="1" ht="24.95" customHeight="1">
      <c r="A44" s="92" t="s">
        <v>715</v>
      </c>
      <c r="B44" s="175" t="str">
        <f>INDEX(Overview!B:B,MATCH(A44,Overview!A:A,0))</f>
        <v xml:space="preserve"> Contribution 5 Date</v>
      </c>
      <c r="C44" s="301" t="str">
        <f>INDEX(Overview!C:C,MATCH(A44,Overview!A:A,0))</f>
        <v/>
      </c>
      <c r="D44" s="109"/>
      <c r="E44" s="94" t="s">
        <v>1018</v>
      </c>
      <c r="F44" s="218"/>
    </row>
    <row r="45" spans="1:6" s="220" customFormat="1" ht="24.95" customHeight="1">
      <c r="A45" s="95" t="s">
        <v>717</v>
      </c>
      <c r="B45" s="91" t="str">
        <f>INDEX(Overview!B:B,MATCH(A45,Overview!A:A,0))</f>
        <v xml:space="preserve"> Contribution 6 Amount</v>
      </c>
      <c r="C45" s="387" t="str">
        <f>INDEX(Overview!C:C,MATCH(A45,Overview!A:A,0))</f>
        <v/>
      </c>
      <c r="D45" s="109"/>
      <c r="E45" s="90" t="s">
        <v>1019</v>
      </c>
      <c r="F45" s="218"/>
    </row>
    <row r="46" spans="1:6" s="220" customFormat="1" ht="24.95" customHeight="1">
      <c r="A46" s="92" t="s">
        <v>719</v>
      </c>
      <c r="B46" s="175" t="str">
        <f>INDEX(Overview!B:B,MATCH(A46,Overview!A:A,0))</f>
        <v xml:space="preserve"> Contribution 6 Date</v>
      </c>
      <c r="C46" s="301" t="str">
        <f>INDEX(Overview!C:C,MATCH(A46,Overview!A:A,0))</f>
        <v/>
      </c>
      <c r="D46" s="109"/>
      <c r="E46" s="94" t="s">
        <v>1020</v>
      </c>
      <c r="F46" s="218"/>
    </row>
    <row r="47" spans="1:6" s="220" customFormat="1" ht="24.95" customHeight="1">
      <c r="A47" s="95" t="s">
        <v>721</v>
      </c>
      <c r="B47" s="91" t="str">
        <f>INDEX(Overview!B:B,MATCH(A47,Overview!A:A,0))</f>
        <v xml:space="preserve"> Contribution 7 Amount</v>
      </c>
      <c r="C47" s="387" t="str">
        <f>INDEX(Overview!C:C,MATCH(A47,Overview!A:A,0))</f>
        <v/>
      </c>
      <c r="D47" s="109"/>
      <c r="E47" s="90" t="s">
        <v>1021</v>
      </c>
      <c r="F47" s="218"/>
    </row>
    <row r="48" spans="1:6" s="220" customFormat="1" ht="24.95" customHeight="1">
      <c r="A48" s="92" t="s">
        <v>723</v>
      </c>
      <c r="B48" s="175" t="str">
        <f>INDEX(Overview!B:B,MATCH(A48,Overview!A:A,0))</f>
        <v xml:space="preserve"> Contribution 7 Date</v>
      </c>
      <c r="C48" s="301" t="str">
        <f>INDEX(Overview!C:C,MATCH(A48,Overview!A:A,0))</f>
        <v/>
      </c>
      <c r="D48" s="109"/>
      <c r="E48" s="94" t="s">
        <v>1022</v>
      </c>
      <c r="F48" s="218"/>
    </row>
    <row r="49" spans="1:6" s="220" customFormat="1" ht="24.95" customHeight="1">
      <c r="A49" s="95" t="s">
        <v>725</v>
      </c>
      <c r="B49" s="91" t="str">
        <f>INDEX(Overview!B:B,MATCH(A49,Overview!A:A,0))</f>
        <v xml:space="preserve"> Contribution 8 Amount</v>
      </c>
      <c r="C49" s="387" t="str">
        <f>INDEX(Overview!C:C,MATCH(A49,Overview!A:A,0))</f>
        <v/>
      </c>
      <c r="D49" s="109"/>
      <c r="E49" s="90" t="s">
        <v>1023</v>
      </c>
      <c r="F49" s="218"/>
    </row>
    <row r="50" spans="1:6" s="220" customFormat="1" ht="24.95" customHeight="1">
      <c r="A50" s="92" t="s">
        <v>727</v>
      </c>
      <c r="B50" s="175" t="str">
        <f>INDEX(Overview!B:B,MATCH(A50,Overview!A:A,0))</f>
        <v xml:space="preserve"> Contribution 8 Date</v>
      </c>
      <c r="C50" s="301" t="str">
        <f>INDEX(Overview!C:C,MATCH(A50,Overview!A:A,0))</f>
        <v/>
      </c>
      <c r="D50" s="109"/>
      <c r="E50" s="94" t="s">
        <v>1024</v>
      </c>
      <c r="F50" s="218"/>
    </row>
    <row r="51" spans="1:6" s="220" customFormat="1" ht="24.95" customHeight="1">
      <c r="A51" s="95" t="s">
        <v>729</v>
      </c>
      <c r="B51" s="91" t="str">
        <f>INDEX(Overview!B:B,MATCH(A51,Overview!A:A,0))</f>
        <v xml:space="preserve"> Contribution 9 Amount</v>
      </c>
      <c r="C51" s="387" t="str">
        <f>INDEX(Overview!C:C,MATCH(A51,Overview!A:A,0))</f>
        <v/>
      </c>
      <c r="D51" s="109"/>
      <c r="E51" s="90" t="s">
        <v>1025</v>
      </c>
      <c r="F51" s="218"/>
    </row>
    <row r="52" spans="1:6" s="220" customFormat="1" ht="24.95" customHeight="1">
      <c r="A52" s="92" t="s">
        <v>731</v>
      </c>
      <c r="B52" s="175" t="str">
        <f>INDEX(Overview!B:B,MATCH(A52,Overview!A:A,0))</f>
        <v xml:space="preserve"> Contribution 9 Date</v>
      </c>
      <c r="C52" s="301" t="str">
        <f>INDEX(Overview!C:C,MATCH(A52,Overview!A:A,0))</f>
        <v/>
      </c>
      <c r="D52" s="109"/>
      <c r="E52" s="94" t="s">
        <v>1026</v>
      </c>
      <c r="F52" s="218"/>
    </row>
    <row r="53" spans="1:6" s="220" customFormat="1" ht="24.95" customHeight="1">
      <c r="A53" s="95" t="s">
        <v>733</v>
      </c>
      <c r="B53" s="91" t="str">
        <f>INDEX(Overview!B:B,MATCH(A53,Overview!A:A,0))</f>
        <v xml:space="preserve"> Contribution 10 Amount</v>
      </c>
      <c r="C53" s="387" t="str">
        <f>INDEX(Overview!C:C,MATCH(A53,Overview!A:A,0))</f>
        <v/>
      </c>
      <c r="D53" s="109"/>
      <c r="E53" s="90" t="s">
        <v>1027</v>
      </c>
      <c r="F53" s="218"/>
    </row>
    <row r="54" spans="1:6" s="220" customFormat="1" ht="24.95" customHeight="1">
      <c r="A54" s="92" t="s">
        <v>735</v>
      </c>
      <c r="B54" s="175" t="str">
        <f>INDEX(Overview!B:B,MATCH(A54,Overview!A:A,0))</f>
        <v xml:space="preserve"> Contribution 10 Date</v>
      </c>
      <c r="C54" s="301" t="str">
        <f>INDEX(Overview!C:C,MATCH(A54,Overview!A:A,0))</f>
        <v/>
      </c>
      <c r="D54" s="109"/>
      <c r="E54" s="94" t="s">
        <v>1028</v>
      </c>
      <c r="F54" s="218"/>
    </row>
    <row r="55" spans="1:6" s="220" customFormat="1" ht="24.95" customHeight="1">
      <c r="A55" s="95"/>
      <c r="B55" s="91" t="s">
        <v>1029</v>
      </c>
      <c r="C55" s="245" t="str">
        <f>IF(ISNUMBER(INDEX(Overview!C:C,MATCH(A56,Overview!A:A,0))),"Yes","No")</f>
        <v>No</v>
      </c>
      <c r="D55" s="109"/>
      <c r="E55" s="90" t="s">
        <v>1030</v>
      </c>
      <c r="F55" s="218"/>
    </row>
    <row r="56" spans="1:6" s="220" customFormat="1" ht="24.95" customHeight="1">
      <c r="A56" s="92" t="s">
        <v>737</v>
      </c>
      <c r="B56" s="175" t="str">
        <f>INDEX(Overview!B:B,MATCH(A56,Overview!A:A,0))</f>
        <v>Redemption 1 Amount</v>
      </c>
      <c r="C56" s="301" t="str">
        <f>INDEX(Overview!C:C,MATCH(A56,Overview!A:A,0))</f>
        <v/>
      </c>
      <c r="D56" s="109"/>
      <c r="E56" s="94" t="s">
        <v>1031</v>
      </c>
      <c r="F56" s="218"/>
    </row>
    <row r="57" spans="1:6" s="220" customFormat="1" ht="24.95" customHeight="1">
      <c r="A57" s="95" t="s">
        <v>740</v>
      </c>
      <c r="B57" s="91" t="str">
        <f>INDEX(Overview!B:B,MATCH(A57,Overview!A:A,0))</f>
        <v>Redemption 1 Date</v>
      </c>
      <c r="C57" s="387" t="str">
        <f>INDEX(Overview!C:C,MATCH(A57,Overview!A:A,0))</f>
        <v/>
      </c>
      <c r="D57" s="109"/>
      <c r="E57" s="90" t="s">
        <v>741</v>
      </c>
      <c r="F57" s="218"/>
    </row>
    <row r="58" spans="1:6" s="220" customFormat="1" ht="24.95" customHeight="1">
      <c r="A58" s="92" t="s">
        <v>742</v>
      </c>
      <c r="B58" s="175" t="str">
        <f>INDEX(Overview!B:B,MATCH(A58,Overview!A:A,0))</f>
        <v>Redemption 2 Amount</v>
      </c>
      <c r="C58" s="301" t="str">
        <f>INDEX(Overview!C:C,MATCH(A58,Overview!A:A,0))</f>
        <v/>
      </c>
      <c r="D58" s="109"/>
      <c r="E58" s="94" t="s">
        <v>1032</v>
      </c>
      <c r="F58" s="218"/>
    </row>
    <row r="59" spans="1:6" s="220" customFormat="1" ht="24.95" customHeight="1">
      <c r="A59" s="95" t="s">
        <v>744</v>
      </c>
      <c r="B59" s="91" t="str">
        <f>INDEX(Overview!B:B,MATCH(A59,Overview!A:A,0))</f>
        <v>Redemption 2 Date</v>
      </c>
      <c r="C59" s="387" t="str">
        <f>INDEX(Overview!C:C,MATCH(A59,Overview!A:A,0))</f>
        <v/>
      </c>
      <c r="D59" s="109"/>
      <c r="E59" s="90" t="s">
        <v>745</v>
      </c>
      <c r="F59" s="218"/>
    </row>
    <row r="60" spans="1:6" s="220" customFormat="1" ht="24.95" customHeight="1">
      <c r="A60" s="92" t="s">
        <v>746</v>
      </c>
      <c r="B60" s="175" t="str">
        <f>INDEX(Overview!B:B,MATCH(A60,Overview!A:A,0))</f>
        <v>Redemption 3 Amount</v>
      </c>
      <c r="C60" s="301" t="str">
        <f>INDEX(Overview!C:C,MATCH(A60,Overview!A:A,0))</f>
        <v/>
      </c>
      <c r="D60" s="109"/>
      <c r="E60" s="94" t="s">
        <v>1033</v>
      </c>
      <c r="F60" s="218"/>
    </row>
    <row r="61" spans="1:6" s="220" customFormat="1" ht="24.95" customHeight="1">
      <c r="A61" s="95" t="s">
        <v>748</v>
      </c>
      <c r="B61" s="91" t="str">
        <f>INDEX(Overview!B:B,MATCH(A61,Overview!A:A,0))</f>
        <v>Redemption 3 Date</v>
      </c>
      <c r="C61" s="387" t="str">
        <f>INDEX(Overview!C:C,MATCH(A61,Overview!A:A,0))</f>
        <v/>
      </c>
      <c r="D61" s="109"/>
      <c r="E61" s="90" t="s">
        <v>749</v>
      </c>
      <c r="F61" s="218"/>
    </row>
    <row r="62" spans="1:6" s="220" customFormat="1" ht="24.95" customHeight="1">
      <c r="A62" s="92" t="s">
        <v>750</v>
      </c>
      <c r="B62" s="175" t="str">
        <f>INDEX(Overview!B:B,MATCH(A62,Overview!A:A,0))</f>
        <v>Redemption 4 Amount</v>
      </c>
      <c r="C62" s="301" t="str">
        <f>INDEX(Overview!C:C,MATCH(A62,Overview!A:A,0))</f>
        <v/>
      </c>
      <c r="D62" s="109"/>
      <c r="E62" s="94" t="s">
        <v>1034</v>
      </c>
      <c r="F62" s="218"/>
    </row>
    <row r="63" spans="1:6" s="220" customFormat="1" ht="24.95" customHeight="1">
      <c r="A63" s="95" t="s">
        <v>752</v>
      </c>
      <c r="B63" s="91" t="str">
        <f>INDEX(Overview!B:B,MATCH(A63,Overview!A:A,0))</f>
        <v>Redemption 4 Date</v>
      </c>
      <c r="C63" s="387" t="str">
        <f>INDEX(Overview!C:C,MATCH(A63,Overview!A:A,0))</f>
        <v/>
      </c>
      <c r="D63" s="109"/>
      <c r="E63" s="90" t="s">
        <v>753</v>
      </c>
      <c r="F63" s="218"/>
    </row>
    <row r="64" spans="1:6" s="220" customFormat="1" ht="24.95" customHeight="1">
      <c r="A64" s="92" t="s">
        <v>754</v>
      </c>
      <c r="B64" s="175" t="str">
        <f>INDEX(Overview!B:B,MATCH(A64,Overview!A:A,0))</f>
        <v>Redemption 5 Amount</v>
      </c>
      <c r="C64" s="301" t="str">
        <f>INDEX(Overview!C:C,MATCH(A64,Overview!A:A,0))</f>
        <v/>
      </c>
      <c r="D64" s="109"/>
      <c r="E64" s="94" t="s">
        <v>1035</v>
      </c>
      <c r="F64" s="218"/>
    </row>
    <row r="65" spans="1:6" s="220" customFormat="1" ht="24.95" customHeight="1">
      <c r="A65" s="95" t="s">
        <v>756</v>
      </c>
      <c r="B65" s="91" t="str">
        <f>INDEX(Overview!B:B,MATCH(A65,Overview!A:A,0))</f>
        <v>Redemption 5 Date</v>
      </c>
      <c r="C65" s="387" t="str">
        <f>INDEX(Overview!C:C,MATCH(A65,Overview!A:A,0))</f>
        <v/>
      </c>
      <c r="D65" s="109"/>
      <c r="E65" s="90" t="s">
        <v>757</v>
      </c>
      <c r="F65" s="218"/>
    </row>
    <row r="66" spans="1:6" s="220" customFormat="1" ht="24.95" customHeight="1">
      <c r="A66" s="92" t="s">
        <v>758</v>
      </c>
      <c r="B66" s="175" t="str">
        <f>INDEX(Overview!B:B,MATCH(A66,Overview!A:A,0))</f>
        <v>Redemption 6 Amount</v>
      </c>
      <c r="C66" s="301" t="str">
        <f>INDEX(Overview!C:C,MATCH(A66,Overview!A:A,0))</f>
        <v/>
      </c>
      <c r="D66" s="109"/>
      <c r="E66" s="94" t="s">
        <v>1036</v>
      </c>
      <c r="F66" s="218"/>
    </row>
    <row r="67" spans="1:6" s="220" customFormat="1" ht="24.95" customHeight="1">
      <c r="A67" s="95" t="s">
        <v>760</v>
      </c>
      <c r="B67" s="91" t="str">
        <f>INDEX(Overview!B:B,MATCH(A67,Overview!A:A,0))</f>
        <v>Redemption 6 Date</v>
      </c>
      <c r="C67" s="387" t="str">
        <f>INDEX(Overview!C:C,MATCH(A67,Overview!A:A,0))</f>
        <v/>
      </c>
      <c r="D67" s="109"/>
      <c r="E67" s="90" t="s">
        <v>761</v>
      </c>
      <c r="F67" s="218"/>
    </row>
    <row r="68" spans="1:6" s="220" customFormat="1" ht="24.95" customHeight="1">
      <c r="A68" s="92" t="s">
        <v>762</v>
      </c>
      <c r="B68" s="175" t="str">
        <f>INDEX(Overview!B:B,MATCH(A68,Overview!A:A,0))</f>
        <v>Redemption 7 Amount</v>
      </c>
      <c r="C68" s="301" t="str">
        <f>INDEX(Overview!C:C,MATCH(A68,Overview!A:A,0))</f>
        <v/>
      </c>
      <c r="D68" s="109"/>
      <c r="E68" s="94" t="s">
        <v>1037</v>
      </c>
      <c r="F68" s="218"/>
    </row>
    <row r="69" spans="1:6" s="220" customFormat="1" ht="24.95" customHeight="1">
      <c r="A69" s="95" t="s">
        <v>764</v>
      </c>
      <c r="B69" s="91" t="str">
        <f>INDEX(Overview!B:B,MATCH(A69,Overview!A:A,0))</f>
        <v>Redemption 7 Date</v>
      </c>
      <c r="C69" s="387" t="str">
        <f>INDEX(Overview!C:C,MATCH(A69,Overview!A:A,0))</f>
        <v/>
      </c>
      <c r="D69" s="109"/>
      <c r="E69" s="90" t="s">
        <v>765</v>
      </c>
      <c r="F69" s="218"/>
    </row>
    <row r="70" spans="1:6" s="220" customFormat="1" ht="24.95" customHeight="1">
      <c r="A70" s="92" t="s">
        <v>766</v>
      </c>
      <c r="B70" s="175" t="str">
        <f>INDEX(Overview!B:B,MATCH(A70,Overview!A:A,0))</f>
        <v>Redemption 8 Amount</v>
      </c>
      <c r="C70" s="301" t="str">
        <f>INDEX(Overview!C:C,MATCH(A70,Overview!A:A,0))</f>
        <v/>
      </c>
      <c r="D70" s="109"/>
      <c r="E70" s="94" t="s">
        <v>1038</v>
      </c>
      <c r="F70" s="218"/>
    </row>
    <row r="71" spans="1:6" s="220" customFormat="1" ht="24.95" customHeight="1">
      <c r="A71" s="95" t="s">
        <v>768</v>
      </c>
      <c r="B71" s="91" t="str">
        <f>INDEX(Overview!B:B,MATCH(A71,Overview!A:A,0))</f>
        <v>Redemption 8 Date</v>
      </c>
      <c r="C71" s="387" t="str">
        <f>INDEX(Overview!C:C,MATCH(A71,Overview!A:A,0))</f>
        <v/>
      </c>
      <c r="D71" s="109"/>
      <c r="E71" s="90" t="s">
        <v>769</v>
      </c>
      <c r="F71" s="218"/>
    </row>
    <row r="72" spans="1:6" s="220" customFormat="1" ht="24.95" customHeight="1">
      <c r="A72" s="92" t="s">
        <v>770</v>
      </c>
      <c r="B72" s="175" t="str">
        <f>INDEX(Overview!B:B,MATCH(A72,Overview!A:A,0))</f>
        <v>Redemption 9 Amount</v>
      </c>
      <c r="C72" s="301" t="str">
        <f>INDEX(Overview!C:C,MATCH(A72,Overview!A:A,0))</f>
        <v/>
      </c>
      <c r="D72" s="109"/>
      <c r="E72" s="94" t="s">
        <v>1039</v>
      </c>
      <c r="F72" s="218"/>
    </row>
    <row r="73" spans="1:6" s="220" customFormat="1" ht="24.95" customHeight="1">
      <c r="A73" s="95" t="s">
        <v>772</v>
      </c>
      <c r="B73" s="91" t="str">
        <f>INDEX(Overview!B:B,MATCH(A73,Overview!A:A,0))</f>
        <v>Redemption 9 Date</v>
      </c>
      <c r="C73" s="387" t="str">
        <f>INDEX(Overview!C:C,MATCH(A73,Overview!A:A,0))</f>
        <v/>
      </c>
      <c r="D73" s="109"/>
      <c r="E73" s="90" t="s">
        <v>773</v>
      </c>
      <c r="F73" s="218"/>
    </row>
    <row r="74" spans="1:6" s="220" customFormat="1" ht="24.95" customHeight="1">
      <c r="A74" s="92" t="s">
        <v>774</v>
      </c>
      <c r="B74" s="175" t="str">
        <f>INDEX(Overview!B:B,MATCH(A74,Overview!A:A,0))</f>
        <v>Redemption 10 Amount</v>
      </c>
      <c r="C74" s="301" t="str">
        <f>INDEX(Overview!C:C,MATCH(A74,Overview!A:A,0))</f>
        <v/>
      </c>
      <c r="D74" s="109"/>
      <c r="E74" s="94" t="s">
        <v>1040</v>
      </c>
      <c r="F74" s="218"/>
    </row>
    <row r="75" spans="1:6" s="220" customFormat="1" ht="24.95" customHeight="1">
      <c r="A75" s="95" t="s">
        <v>776</v>
      </c>
      <c r="B75" s="91" t="str">
        <f>INDEX(Overview!B:B,MATCH(A75,Overview!A:A,0))</f>
        <v>Redemption 10 Date</v>
      </c>
      <c r="C75" s="387" t="str">
        <f>INDEX(Overview!C:C,MATCH(A75,Overview!A:A,0))</f>
        <v/>
      </c>
      <c r="D75" s="109"/>
      <c r="E75" s="90" t="s">
        <v>777</v>
      </c>
      <c r="F75" s="218"/>
    </row>
    <row r="76" spans="1:6" s="220" customFormat="1" ht="24.95" customHeight="1">
      <c r="A76" s="92"/>
      <c r="B76" s="175" t="s">
        <v>1041</v>
      </c>
      <c r="C76" s="299" t="str">
        <f>IF(ISNUMBER(VLOOKUP(A77,'Vehicle Level Data'!A:D,4,0)),"Yes","No")</f>
        <v>No</v>
      </c>
      <c r="D76" s="109"/>
      <c r="E76" s="94" t="s">
        <v>1042</v>
      </c>
      <c r="F76" s="218"/>
    </row>
    <row r="77" spans="1:6" s="220" customFormat="1" ht="24.95" customHeight="1">
      <c r="A77" s="95" t="s">
        <v>778</v>
      </c>
      <c r="B77" s="91" t="str">
        <f>INDEX(Overview!B:B,MATCH(A77,Overview!A:A,0))</f>
        <v xml:space="preserve">Distribution 1 Amount </v>
      </c>
      <c r="C77" s="387" t="str">
        <f>INDEX(Overview!C:C,MATCH(A77,Overview!A:A,0))</f>
        <v/>
      </c>
      <c r="D77" s="109"/>
      <c r="E77" s="90" t="s">
        <v>1043</v>
      </c>
      <c r="F77" s="218"/>
    </row>
    <row r="78" spans="1:6" s="220" customFormat="1" ht="24.95" customHeight="1">
      <c r="A78" s="92" t="s">
        <v>781</v>
      </c>
      <c r="B78" s="175" t="str">
        <f>INDEX(Overview!B:B,MATCH(A78,Overview!A:A,0))</f>
        <v>Distribution 1 Date</v>
      </c>
      <c r="C78" s="301" t="str">
        <f>INDEX(Overview!C:C,MATCH(A78,Overview!A:A,0))</f>
        <v/>
      </c>
      <c r="D78" s="109"/>
      <c r="E78" s="94" t="s">
        <v>782</v>
      </c>
      <c r="F78" s="218"/>
    </row>
    <row r="79" spans="1:6" s="220" customFormat="1" ht="24.95" customHeight="1">
      <c r="A79" s="95" t="s">
        <v>783</v>
      </c>
      <c r="B79" s="91" t="str">
        <f>INDEX(Overview!B:B,MATCH(A79,Overview!A:A,0))</f>
        <v>Distribution 2 Amount</v>
      </c>
      <c r="C79" s="387" t="str">
        <f>INDEX(Overview!C:C,MATCH(A79,Overview!A:A,0))</f>
        <v/>
      </c>
      <c r="D79" s="109"/>
      <c r="E79" s="90" t="s">
        <v>1044</v>
      </c>
      <c r="F79" s="218"/>
    </row>
    <row r="80" spans="1:6" s="220" customFormat="1" ht="24.95" customHeight="1">
      <c r="A80" s="92" t="s">
        <v>785</v>
      </c>
      <c r="B80" s="175" t="str">
        <f>INDEX(Overview!B:B,MATCH(A80,Overview!A:A,0))</f>
        <v>Distribution 2 Date</v>
      </c>
      <c r="C80" s="301" t="str">
        <f>INDEX(Overview!C:C,MATCH(A80,Overview!A:A,0))</f>
        <v/>
      </c>
      <c r="D80" s="109"/>
      <c r="E80" s="94" t="s">
        <v>786</v>
      </c>
      <c r="F80" s="218"/>
    </row>
    <row r="81" spans="1:6" s="220" customFormat="1" ht="24.95" customHeight="1">
      <c r="A81" s="95" t="s">
        <v>787</v>
      </c>
      <c r="B81" s="91" t="str">
        <f>INDEX(Overview!B:B,MATCH(A81,Overview!A:A,0))</f>
        <v>Distribution 3 Amount</v>
      </c>
      <c r="C81" s="387" t="str">
        <f>INDEX(Overview!C:C,MATCH(A81,Overview!A:A,0))</f>
        <v/>
      </c>
      <c r="D81" s="109"/>
      <c r="E81" s="90" t="s">
        <v>1045</v>
      </c>
      <c r="F81" s="218"/>
    </row>
    <row r="82" spans="1:6" s="220" customFormat="1" ht="24.95" customHeight="1">
      <c r="A82" s="92" t="s">
        <v>789</v>
      </c>
      <c r="B82" s="175" t="str">
        <f>INDEX(Overview!B:B,MATCH(A82,Overview!A:A,0))</f>
        <v>Distribution 3 Date</v>
      </c>
      <c r="C82" s="301" t="str">
        <f>INDEX(Overview!C:C,MATCH(A82,Overview!A:A,0))</f>
        <v/>
      </c>
      <c r="D82" s="109"/>
      <c r="E82" s="94" t="s">
        <v>790</v>
      </c>
      <c r="F82" s="218"/>
    </row>
    <row r="83" spans="1:6" s="220" customFormat="1" ht="24.95" customHeight="1">
      <c r="A83" s="95" t="s">
        <v>791</v>
      </c>
      <c r="B83" s="91" t="str">
        <f>INDEX(Overview!B:B,MATCH(A83,Overview!A:A,0))</f>
        <v>Distribution 4 Amount</v>
      </c>
      <c r="C83" s="387" t="str">
        <f>INDEX(Overview!C:C,MATCH(A83,Overview!A:A,0))</f>
        <v/>
      </c>
      <c r="D83" s="109"/>
      <c r="E83" s="90" t="s">
        <v>1046</v>
      </c>
      <c r="F83" s="218"/>
    </row>
    <row r="84" spans="1:6" s="220" customFormat="1" ht="24.95" customHeight="1">
      <c r="A84" s="92" t="s">
        <v>793</v>
      </c>
      <c r="B84" s="175" t="str">
        <f>INDEX(Overview!B:B,MATCH(A84,Overview!A:A,0))</f>
        <v>Distribution 4 Date</v>
      </c>
      <c r="C84" s="301" t="str">
        <f>INDEX(Overview!C:C,MATCH(A84,Overview!A:A,0))</f>
        <v/>
      </c>
      <c r="D84" s="109"/>
      <c r="E84" s="94" t="s">
        <v>794</v>
      </c>
      <c r="F84" s="218"/>
    </row>
    <row r="85" spans="1:6" s="220" customFormat="1" ht="24.95" customHeight="1">
      <c r="A85" s="95" t="s">
        <v>795</v>
      </c>
      <c r="B85" s="91" t="str">
        <f>INDEX(Overview!B:B,MATCH(A85,Overview!A:A,0))</f>
        <v>Distribution 5 Amount</v>
      </c>
      <c r="C85" s="387" t="str">
        <f>INDEX(Overview!C:C,MATCH(A85,Overview!A:A,0))</f>
        <v/>
      </c>
      <c r="D85" s="109"/>
      <c r="E85" s="90" t="s">
        <v>1047</v>
      </c>
      <c r="F85" s="218"/>
    </row>
    <row r="86" spans="1:6" s="220" customFormat="1" ht="24.95" customHeight="1">
      <c r="A86" s="92" t="s">
        <v>797</v>
      </c>
      <c r="B86" s="175" t="str">
        <f>INDEX(Overview!B:B,MATCH(A86,Overview!A:A,0))</f>
        <v>Distribution 5 Date</v>
      </c>
      <c r="C86" s="301" t="str">
        <f>INDEX(Overview!C:C,MATCH(A86,Overview!A:A,0))</f>
        <v/>
      </c>
      <c r="D86" s="109"/>
      <c r="E86" s="94" t="s">
        <v>798</v>
      </c>
      <c r="F86" s="218"/>
    </row>
    <row r="87" spans="1:6" s="220" customFormat="1" ht="24.95" customHeight="1">
      <c r="A87" s="95" t="s">
        <v>799</v>
      </c>
      <c r="B87" s="91" t="str">
        <f>INDEX(Overview!B:B,MATCH(A87,Overview!A:A,0))</f>
        <v>Distribution 6 Amount</v>
      </c>
      <c r="C87" s="387" t="str">
        <f>INDEX(Overview!C:C,MATCH(A87,Overview!A:A,0))</f>
        <v/>
      </c>
      <c r="D87" s="109"/>
      <c r="E87" s="90" t="s">
        <v>1048</v>
      </c>
      <c r="F87" s="218"/>
    </row>
    <row r="88" spans="1:6" s="220" customFormat="1" ht="24.95" customHeight="1">
      <c r="A88" s="92" t="s">
        <v>801</v>
      </c>
      <c r="B88" s="175" t="str">
        <f>INDEX(Overview!B:B,MATCH(A88,Overview!A:A,0))</f>
        <v>Distribution 6 Date</v>
      </c>
      <c r="C88" s="301" t="str">
        <f>INDEX(Overview!C:C,MATCH(A88,Overview!A:A,0))</f>
        <v/>
      </c>
      <c r="D88" s="109"/>
      <c r="E88" s="94" t="s">
        <v>802</v>
      </c>
      <c r="F88" s="218"/>
    </row>
    <row r="89" spans="1:6" s="220" customFormat="1" ht="24.95" customHeight="1">
      <c r="A89" s="95" t="s">
        <v>803</v>
      </c>
      <c r="B89" s="91" t="str">
        <f>INDEX(Overview!B:B,MATCH(A89,Overview!A:A,0))</f>
        <v>Distribution 7 Amount</v>
      </c>
      <c r="C89" s="387" t="str">
        <f>INDEX(Overview!C:C,MATCH(A89,Overview!A:A,0))</f>
        <v/>
      </c>
      <c r="D89" s="109"/>
      <c r="E89" s="90" t="s">
        <v>1049</v>
      </c>
      <c r="F89" s="218"/>
    </row>
    <row r="90" spans="1:6" s="220" customFormat="1" ht="24.95" customHeight="1">
      <c r="A90" s="92" t="s">
        <v>805</v>
      </c>
      <c r="B90" s="175" t="str">
        <f>INDEX(Overview!B:B,MATCH(A90,Overview!A:A,0))</f>
        <v>Distribution 7 Date</v>
      </c>
      <c r="C90" s="301" t="str">
        <f>INDEX(Overview!C:C,MATCH(A90,Overview!A:A,0))</f>
        <v/>
      </c>
      <c r="D90" s="109"/>
      <c r="E90" s="94" t="s">
        <v>806</v>
      </c>
      <c r="F90" s="218"/>
    </row>
    <row r="91" spans="1:6" s="220" customFormat="1" ht="24.95" customHeight="1">
      <c r="A91" s="95" t="s">
        <v>807</v>
      </c>
      <c r="B91" s="91" t="str">
        <f>INDEX(Overview!B:B,MATCH(A91,Overview!A:A,0))</f>
        <v>Distribution 8 Amount</v>
      </c>
      <c r="C91" s="387" t="str">
        <f>INDEX(Overview!C:C,MATCH(A91,Overview!A:A,0))</f>
        <v/>
      </c>
      <c r="D91" s="109"/>
      <c r="E91" s="90" t="s">
        <v>1050</v>
      </c>
      <c r="F91" s="218"/>
    </row>
    <row r="92" spans="1:6" s="220" customFormat="1" ht="24.95" customHeight="1">
      <c r="A92" s="92" t="s">
        <v>809</v>
      </c>
      <c r="B92" s="175" t="str">
        <f>INDEX(Overview!B:B,MATCH(A92,Overview!A:A,0))</f>
        <v>Distribution 8 Date</v>
      </c>
      <c r="C92" s="301" t="str">
        <f>INDEX(Overview!C:C,MATCH(A92,Overview!A:A,0))</f>
        <v/>
      </c>
      <c r="D92" s="109"/>
      <c r="E92" s="94" t="s">
        <v>810</v>
      </c>
      <c r="F92" s="218"/>
    </row>
    <row r="93" spans="1:6" s="220" customFormat="1" ht="24.95" customHeight="1">
      <c r="A93" s="95" t="s">
        <v>811</v>
      </c>
      <c r="B93" s="91" t="str">
        <f>INDEX(Overview!B:B,MATCH(A93,Overview!A:A,0))</f>
        <v>Distribution 9 Amount</v>
      </c>
      <c r="C93" s="387" t="str">
        <f>INDEX(Overview!C:C,MATCH(A93,Overview!A:A,0))</f>
        <v/>
      </c>
      <c r="D93" s="109"/>
      <c r="E93" s="90" t="s">
        <v>1051</v>
      </c>
      <c r="F93" s="218"/>
    </row>
    <row r="94" spans="1:6" s="220" customFormat="1" ht="24.95" customHeight="1">
      <c r="A94" s="92" t="s">
        <v>813</v>
      </c>
      <c r="B94" s="175" t="str">
        <f>INDEX(Overview!B:B,MATCH(A94,Overview!A:A,0))</f>
        <v>Distribution 9 Date</v>
      </c>
      <c r="C94" s="301" t="str">
        <f>INDEX(Overview!C:C,MATCH(A94,Overview!A:A,0))</f>
        <v/>
      </c>
      <c r="D94" s="109"/>
      <c r="E94" s="94" t="s">
        <v>814</v>
      </c>
      <c r="F94" s="218"/>
    </row>
    <row r="95" spans="1:6" s="220" customFormat="1" ht="24.95" customHeight="1">
      <c r="A95" s="95" t="s">
        <v>815</v>
      </c>
      <c r="B95" s="91" t="str">
        <f>INDEX(Overview!B:B,MATCH(A95,Overview!A:A,0))</f>
        <v>Distribution 10 Amount</v>
      </c>
      <c r="C95" s="387" t="str">
        <f>INDEX(Overview!C:C,MATCH(A95,Overview!A:A,0))</f>
        <v/>
      </c>
      <c r="D95" s="109"/>
      <c r="E95" s="90" t="s">
        <v>1052</v>
      </c>
      <c r="F95" s="218"/>
    </row>
    <row r="96" spans="1:6" s="220" customFormat="1" ht="24.95" customHeight="1">
      <c r="A96" s="92" t="s">
        <v>817</v>
      </c>
      <c r="B96" s="175" t="str">
        <f>INDEX(Overview!B:B,MATCH(A96,Overview!A:A,0))</f>
        <v>Distribution 10 Date</v>
      </c>
      <c r="C96" s="301" t="str">
        <f>INDEX(Overview!C:C,MATCH(A96,Overview!A:A,0))</f>
        <v/>
      </c>
      <c r="D96" s="109"/>
      <c r="E96" s="94" t="s">
        <v>818</v>
      </c>
      <c r="F96" s="218"/>
    </row>
    <row r="97" spans="1:87" ht="12.6" customHeight="1">
      <c r="A97" s="128"/>
      <c r="B97" s="174"/>
      <c r="C97" s="262"/>
      <c r="D97" s="263"/>
      <c r="E97" s="135"/>
      <c r="F97" s="218"/>
    </row>
    <row r="98" spans="1:87" s="201" customFormat="1" ht="24.95" customHeight="1">
      <c r="A98" s="74"/>
      <c r="B98" s="89" t="s">
        <v>819</v>
      </c>
      <c r="C98" s="76"/>
      <c r="D98" s="77"/>
      <c r="E98" s="78"/>
      <c r="F98" s="199"/>
      <c r="G98" s="199"/>
      <c r="H98" s="199"/>
      <c r="I98" s="199"/>
      <c r="J98" s="199"/>
      <c r="K98" s="199"/>
      <c r="L98" s="199"/>
    </row>
    <row r="99" spans="1:87" ht="12.6" customHeight="1">
      <c r="A99" s="128"/>
      <c r="B99" s="174"/>
      <c r="C99" s="262"/>
      <c r="D99" s="263"/>
      <c r="E99" s="135"/>
      <c r="F99" s="218"/>
    </row>
    <row r="100" spans="1:87" ht="24.95" customHeight="1">
      <c r="A100" s="95" t="s">
        <v>820</v>
      </c>
      <c r="B100" s="91" t="str">
        <f>INDEX(Overview!B:B,MATCH(A100,Overview!A:A,0))</f>
        <v>Placeholder Amount</v>
      </c>
      <c r="C100" s="387" t="str">
        <f>INDEX(Overview!C:C,MATCH(A100,Overview!A:A,0))</f>
        <v/>
      </c>
      <c r="D100" s="109"/>
      <c r="E100" s="90" t="s">
        <v>1053</v>
      </c>
      <c r="F100" s="218"/>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0"/>
      <c r="BR100" s="220"/>
      <c r="BS100" s="220"/>
      <c r="BT100" s="220"/>
      <c r="BU100" s="220"/>
      <c r="BV100" s="220"/>
      <c r="BW100" s="220"/>
      <c r="BX100" s="220"/>
      <c r="BY100" s="220"/>
      <c r="BZ100" s="220"/>
      <c r="CA100" s="220"/>
      <c r="CB100" s="220"/>
      <c r="CC100" s="220"/>
      <c r="CD100" s="220"/>
      <c r="CE100" s="220"/>
      <c r="CF100" s="220"/>
      <c r="CG100" s="220"/>
      <c r="CH100" s="220"/>
      <c r="CI100" s="220"/>
    </row>
    <row r="101" spans="1:87" s="220" customFormat="1" ht="24.95" customHeight="1">
      <c r="A101" s="92" t="s">
        <v>823</v>
      </c>
      <c r="B101" s="175" t="str">
        <f>INDEX(Overview!B:B,MATCH(A101,Overview!A:A,0))</f>
        <v>Placeholder Date</v>
      </c>
      <c r="C101" s="301" t="str">
        <f>INDEX(Overview!C:C,MATCH(A101,Overview!A:A,0))</f>
        <v/>
      </c>
      <c r="D101" s="109"/>
      <c r="E101" s="94" t="s">
        <v>1053</v>
      </c>
      <c r="F101" s="218"/>
    </row>
    <row r="102" spans="1:87" ht="24.95" customHeight="1">
      <c r="A102" s="95" t="s">
        <v>825</v>
      </c>
      <c r="B102" s="91" t="str">
        <f>INDEX(Overview!B:B,MATCH(A102,Overview!A:A,0))</f>
        <v>Placeholder Amount</v>
      </c>
      <c r="C102" s="387" t="str">
        <f>INDEX(Overview!C:C,MATCH(A102,Overview!A:A,0))</f>
        <v/>
      </c>
      <c r="D102" s="109"/>
      <c r="E102" s="90" t="s">
        <v>1053</v>
      </c>
      <c r="F102" s="218"/>
    </row>
    <row r="103" spans="1:87" s="220" customFormat="1" ht="24.95" customHeight="1">
      <c r="A103" s="92" t="s">
        <v>826</v>
      </c>
      <c r="B103" s="175" t="str">
        <f>INDEX(Overview!B:B,MATCH(A103,Overview!A:A,0))</f>
        <v>Placeholder Date</v>
      </c>
      <c r="C103" s="301" t="str">
        <f>INDEX(Overview!C:C,MATCH(A103,Overview!A:A,0))</f>
        <v/>
      </c>
      <c r="D103" s="109"/>
      <c r="E103" s="94" t="s">
        <v>1053</v>
      </c>
      <c r="F103" s="218"/>
    </row>
    <row r="104" spans="1:87" ht="24.95" customHeight="1">
      <c r="A104" s="95" t="s">
        <v>827</v>
      </c>
      <c r="B104" s="91" t="str">
        <f>INDEX(Overview!B:B,MATCH(A104,Overview!A:A,0))</f>
        <v>Placeholder Amount</v>
      </c>
      <c r="C104" s="387" t="str">
        <f>INDEX(Overview!C:C,MATCH(A104,Overview!A:A,0))</f>
        <v/>
      </c>
      <c r="D104" s="109"/>
      <c r="E104" s="90" t="s">
        <v>1053</v>
      </c>
      <c r="F104" s="218"/>
    </row>
    <row r="105" spans="1:87" s="220" customFormat="1" ht="24.95" customHeight="1">
      <c r="A105" s="92" t="s">
        <v>828</v>
      </c>
      <c r="B105" s="175" t="str">
        <f>INDEX(Overview!B:B,MATCH(A105,Overview!A:A,0))</f>
        <v>Placeholder Date</v>
      </c>
      <c r="C105" s="301" t="str">
        <f>INDEX(Overview!C:C,MATCH(A105,Overview!A:A,0))</f>
        <v/>
      </c>
      <c r="D105" s="109"/>
      <c r="E105" s="94" t="s">
        <v>1053</v>
      </c>
      <c r="F105" s="218"/>
    </row>
    <row r="106" spans="1:87" ht="24.95" customHeight="1">
      <c r="A106" s="95" t="s">
        <v>829</v>
      </c>
      <c r="B106" s="91" t="str">
        <f>INDEX(Overview!B:B,MATCH(A106,Overview!A:A,0))</f>
        <v>Placeholder Amount</v>
      </c>
      <c r="C106" s="387" t="str">
        <f>INDEX(Overview!C:C,MATCH(A106,Overview!A:A,0))</f>
        <v/>
      </c>
      <c r="D106" s="109"/>
      <c r="E106" s="90" t="s">
        <v>1053</v>
      </c>
      <c r="F106" s="218"/>
    </row>
    <row r="107" spans="1:87" s="220" customFormat="1" ht="24.95" customHeight="1">
      <c r="A107" s="92" t="s">
        <v>830</v>
      </c>
      <c r="B107" s="175" t="str">
        <f>INDEX(Overview!B:B,MATCH(A107,Overview!A:A,0))</f>
        <v>Placeholder Date</v>
      </c>
      <c r="C107" s="301" t="str">
        <f>INDEX(Overview!C:C,MATCH(A107,Overview!A:A,0))</f>
        <v/>
      </c>
      <c r="D107" s="109"/>
      <c r="E107" s="94" t="s">
        <v>1053</v>
      </c>
      <c r="F107" s="218"/>
    </row>
    <row r="108" spans="1:87" ht="24.95" customHeight="1">
      <c r="A108" s="95" t="s">
        <v>831</v>
      </c>
      <c r="B108" s="91" t="str">
        <f>INDEX(Overview!B:B,MATCH(A108,Overview!A:A,0))</f>
        <v>Placeholder Amount</v>
      </c>
      <c r="C108" s="387" t="str">
        <f>INDEX(Overview!C:C,MATCH(A108,Overview!A:A,0))</f>
        <v/>
      </c>
      <c r="D108" s="109"/>
      <c r="E108" s="90" t="s">
        <v>1053</v>
      </c>
      <c r="F108" s="218"/>
      <c r="G108" s="220"/>
      <c r="H108" s="220"/>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220"/>
      <c r="AE108" s="220"/>
      <c r="AF108" s="220"/>
      <c r="AG108" s="220"/>
      <c r="AH108" s="220"/>
      <c r="AI108" s="220"/>
      <c r="AJ108" s="220"/>
      <c r="AK108" s="220"/>
      <c r="AL108" s="220"/>
      <c r="AM108" s="220"/>
      <c r="AN108" s="220"/>
      <c r="AO108" s="220"/>
      <c r="AP108" s="220"/>
      <c r="AQ108" s="220"/>
      <c r="AR108" s="220"/>
      <c r="AS108" s="220"/>
      <c r="AT108" s="220"/>
      <c r="AU108" s="220"/>
      <c r="AV108" s="220"/>
      <c r="AW108" s="220"/>
      <c r="AX108" s="220"/>
      <c r="AY108" s="220"/>
      <c r="AZ108" s="220"/>
      <c r="BA108" s="220"/>
      <c r="BB108" s="220"/>
      <c r="BC108" s="220"/>
      <c r="BD108" s="220"/>
      <c r="BE108" s="220"/>
      <c r="BF108" s="220"/>
      <c r="BG108" s="220"/>
      <c r="BH108" s="220"/>
      <c r="BI108" s="220"/>
      <c r="BJ108" s="220"/>
      <c r="BK108" s="220"/>
      <c r="BL108" s="220"/>
      <c r="BM108" s="220"/>
      <c r="BN108" s="220"/>
      <c r="BO108" s="220"/>
      <c r="BP108" s="220"/>
      <c r="BQ108" s="220"/>
      <c r="BR108" s="220"/>
      <c r="BS108" s="220"/>
      <c r="BT108" s="220"/>
      <c r="BU108" s="220"/>
      <c r="BV108" s="220"/>
      <c r="BW108" s="220"/>
      <c r="BX108" s="220"/>
      <c r="BY108" s="220"/>
      <c r="BZ108" s="220"/>
      <c r="CA108" s="220"/>
      <c r="CB108" s="220"/>
      <c r="CC108" s="220"/>
      <c r="CD108" s="220"/>
      <c r="CE108" s="220"/>
      <c r="CF108" s="220"/>
      <c r="CG108" s="220"/>
      <c r="CH108" s="220"/>
      <c r="CI108" s="220"/>
    </row>
    <row r="109" spans="1:87" s="220" customFormat="1" ht="24.95" customHeight="1">
      <c r="A109" s="92" t="s">
        <v>832</v>
      </c>
      <c r="B109" s="175" t="str">
        <f>INDEX(Overview!B:B,MATCH(A109,Overview!A:A,0))</f>
        <v>Placeholder Date</v>
      </c>
      <c r="C109" s="301" t="str">
        <f>INDEX(Overview!C:C,MATCH(A109,Overview!A:A,0))</f>
        <v/>
      </c>
      <c r="D109" s="109"/>
      <c r="E109" s="94" t="s">
        <v>1053</v>
      </c>
      <c r="F109" s="218"/>
    </row>
    <row r="110" spans="1:87" ht="24.95" customHeight="1">
      <c r="A110" s="95" t="s">
        <v>833</v>
      </c>
      <c r="B110" s="91" t="str">
        <f>INDEX(Overview!B:B,MATCH(A110,Overview!A:A,0))</f>
        <v>Placeholder Amount</v>
      </c>
      <c r="C110" s="387" t="str">
        <f>INDEX(Overview!C:C,MATCH(A110,Overview!A:A,0))</f>
        <v/>
      </c>
      <c r="D110" s="109"/>
      <c r="E110" s="90" t="s">
        <v>1053</v>
      </c>
      <c r="F110" s="218"/>
    </row>
    <row r="111" spans="1:87" s="220" customFormat="1" ht="24.95" customHeight="1">
      <c r="A111" s="92" t="s">
        <v>834</v>
      </c>
      <c r="B111" s="175" t="str">
        <f>INDEX(Overview!B:B,MATCH(A111,Overview!A:A,0))</f>
        <v>Placeholder Date</v>
      </c>
      <c r="C111" s="301" t="str">
        <f>INDEX(Overview!C:C,MATCH(A111,Overview!A:A,0))</f>
        <v/>
      </c>
      <c r="D111" s="109"/>
      <c r="E111" s="94" t="s">
        <v>1053</v>
      </c>
      <c r="F111" s="218"/>
    </row>
    <row r="112" spans="1:87" ht="24.95" customHeight="1">
      <c r="A112" s="95" t="s">
        <v>835</v>
      </c>
      <c r="B112" s="91" t="str">
        <f>INDEX(Overview!B:B,MATCH(A112,Overview!A:A,0))</f>
        <v>Placeholder Amount</v>
      </c>
      <c r="C112" s="387" t="str">
        <f>INDEX(Overview!C:C,MATCH(A112,Overview!A:A,0))</f>
        <v/>
      </c>
      <c r="D112" s="109"/>
      <c r="E112" s="90" t="s">
        <v>1053</v>
      </c>
      <c r="F112" s="218"/>
    </row>
    <row r="113" spans="1:87" s="220" customFormat="1" ht="24.95" customHeight="1">
      <c r="A113" s="92" t="s">
        <v>836</v>
      </c>
      <c r="B113" s="175" t="str">
        <f>INDEX(Overview!B:B,MATCH(A113,Overview!A:A,0))</f>
        <v>Placeholder Date</v>
      </c>
      <c r="C113" s="301" t="str">
        <f>INDEX(Overview!C:C,MATCH(A113,Overview!A:A,0))</f>
        <v/>
      </c>
      <c r="D113" s="109"/>
      <c r="E113" s="94" t="s">
        <v>1053</v>
      </c>
      <c r="F113" s="218"/>
    </row>
    <row r="114" spans="1:87" ht="24.95" customHeight="1">
      <c r="A114" s="95" t="s">
        <v>837</v>
      </c>
      <c r="B114" s="91" t="str">
        <f>INDEX(Overview!B:B,MATCH(A114,Overview!A:A,0))</f>
        <v>Placeholder Amount</v>
      </c>
      <c r="C114" s="387" t="str">
        <f>INDEX(Overview!C:C,MATCH(A114,Overview!A:A,0))</f>
        <v/>
      </c>
      <c r="D114" s="109"/>
      <c r="E114" s="90" t="s">
        <v>1053</v>
      </c>
      <c r="F114" s="218"/>
    </row>
    <row r="115" spans="1:87" s="220" customFormat="1" ht="24.95" customHeight="1">
      <c r="A115" s="92" t="s">
        <v>838</v>
      </c>
      <c r="B115" s="175" t="str">
        <f>INDEX(Overview!B:B,MATCH(A115,Overview!A:A,0))</f>
        <v>Placeholder Date</v>
      </c>
      <c r="C115" s="301" t="str">
        <f>INDEX(Overview!C:C,MATCH(A115,Overview!A:A,0))</f>
        <v/>
      </c>
      <c r="D115" s="109"/>
      <c r="E115" s="94" t="s">
        <v>1053</v>
      </c>
      <c r="F115" s="218"/>
    </row>
    <row r="116" spans="1:87" ht="24.95" customHeight="1">
      <c r="A116" s="95" t="s">
        <v>839</v>
      </c>
      <c r="B116" s="91" t="str">
        <f>INDEX(Overview!B:B,MATCH(A116,Overview!A:A,0))</f>
        <v>Placeholder Amount</v>
      </c>
      <c r="C116" s="387" t="str">
        <f>INDEX(Overview!C:C,MATCH(A116,Overview!A:A,0))</f>
        <v/>
      </c>
      <c r="D116" s="109"/>
      <c r="E116" s="90" t="s">
        <v>1053</v>
      </c>
      <c r="F116" s="218"/>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c r="BC116" s="220"/>
      <c r="BD116" s="220"/>
      <c r="BE116" s="220"/>
      <c r="BF116" s="220"/>
      <c r="BG116" s="220"/>
      <c r="BH116" s="220"/>
      <c r="BI116" s="220"/>
      <c r="BJ116" s="220"/>
      <c r="BK116" s="220"/>
      <c r="BL116" s="220"/>
      <c r="BM116" s="220"/>
      <c r="BN116" s="220"/>
      <c r="BO116" s="220"/>
      <c r="BP116" s="220"/>
      <c r="BQ116" s="220"/>
      <c r="BR116" s="220"/>
      <c r="BS116" s="220"/>
      <c r="BT116" s="220"/>
      <c r="BU116" s="220"/>
      <c r="BV116" s="220"/>
      <c r="BW116" s="220"/>
      <c r="BX116" s="220"/>
      <c r="BY116" s="220"/>
      <c r="BZ116" s="220"/>
      <c r="CA116" s="220"/>
      <c r="CB116" s="220"/>
      <c r="CC116" s="220"/>
      <c r="CD116" s="220"/>
      <c r="CE116" s="220"/>
      <c r="CF116" s="220"/>
      <c r="CG116" s="220"/>
      <c r="CH116" s="220"/>
      <c r="CI116" s="220"/>
    </row>
    <row r="117" spans="1:87" s="220" customFormat="1" ht="24.95" customHeight="1">
      <c r="A117" s="92" t="s">
        <v>840</v>
      </c>
      <c r="B117" s="175" t="str">
        <f>INDEX(Overview!B:B,MATCH(A117,Overview!A:A,0))</f>
        <v>Placeholder Date</v>
      </c>
      <c r="C117" s="301" t="str">
        <f>INDEX(Overview!C:C,MATCH(A117,Overview!A:A,0))</f>
        <v/>
      </c>
      <c r="D117" s="109"/>
      <c r="E117" s="94" t="s">
        <v>1053</v>
      </c>
      <c r="F117" s="218"/>
    </row>
    <row r="118" spans="1:87" ht="24.95" customHeight="1">
      <c r="A118" s="95" t="s">
        <v>841</v>
      </c>
      <c r="B118" s="91" t="str">
        <f>INDEX(Overview!B:B,MATCH(A118,Overview!A:A,0))</f>
        <v>Placeholder Amount</v>
      </c>
      <c r="C118" s="387" t="str">
        <f>INDEX(Overview!C:C,MATCH(A118,Overview!A:A,0))</f>
        <v/>
      </c>
      <c r="D118" s="109"/>
      <c r="E118" s="90" t="s">
        <v>1053</v>
      </c>
      <c r="F118" s="218"/>
    </row>
    <row r="119" spans="1:87" s="220" customFormat="1" ht="24.95" customHeight="1">
      <c r="A119" s="92" t="s">
        <v>842</v>
      </c>
      <c r="B119" s="175" t="str">
        <f>INDEX(Overview!B:B,MATCH(A119,Overview!A:A,0))</f>
        <v>Placeholder Date</v>
      </c>
      <c r="C119" s="301" t="str">
        <f>INDEX(Overview!C:C,MATCH(A119,Overview!A:A,0))</f>
        <v/>
      </c>
      <c r="D119" s="109"/>
      <c r="E119" s="94" t="s">
        <v>1053</v>
      </c>
      <c r="F119" s="218"/>
    </row>
    <row r="120" spans="1:87" ht="12.6" customHeight="1">
      <c r="A120" s="128"/>
      <c r="B120" s="174"/>
      <c r="C120" s="262"/>
      <c r="D120" s="263"/>
      <c r="E120" s="135"/>
      <c r="F120" s="218"/>
    </row>
    <row r="121" spans="1:87" s="201" customFormat="1" ht="27">
      <c r="A121" s="74"/>
      <c r="B121" s="89" t="s">
        <v>1054</v>
      </c>
      <c r="C121" s="144" t="str">
        <f>C3</f>
        <v xml:space="preserve">Data  </v>
      </c>
      <c r="D121" s="133" t="s">
        <v>1055</v>
      </c>
      <c r="E121" s="134" t="s">
        <v>984</v>
      </c>
      <c r="F121" s="218"/>
      <c r="G121" s="199"/>
      <c r="H121" s="199"/>
      <c r="I121" s="199"/>
      <c r="J121" s="199"/>
      <c r="K121" s="199"/>
      <c r="L121" s="199"/>
      <c r="M121" s="199"/>
    </row>
    <row r="122" spans="1:87" ht="12.6" customHeight="1">
      <c r="A122" s="92"/>
      <c r="B122" s="93"/>
      <c r="C122" s="262"/>
      <c r="D122" s="263"/>
      <c r="E122" s="124"/>
      <c r="F122" s="218"/>
    </row>
    <row r="123" spans="1:87" ht="27">
      <c r="A123" s="92" t="s">
        <v>1056</v>
      </c>
      <c r="B123" s="175" t="s">
        <v>1057</v>
      </c>
      <c r="C123" s="301"/>
      <c r="D123" s="109"/>
      <c r="E123" s="94" t="s">
        <v>1058</v>
      </c>
      <c r="F123" s="218"/>
    </row>
    <row r="124" spans="1:87" s="220" customFormat="1" ht="27">
      <c r="A124" s="95" t="s">
        <v>1059</v>
      </c>
      <c r="B124" s="91" t="s">
        <v>1060</v>
      </c>
      <c r="C124" s="387" t="str">
        <f>C34</f>
        <v>No</v>
      </c>
      <c r="D124" s="109"/>
      <c r="E124" s="90" t="s">
        <v>1061</v>
      </c>
      <c r="F124" s="218"/>
    </row>
    <row r="125" spans="1:87" ht="27">
      <c r="A125" s="92" t="s">
        <v>1062</v>
      </c>
      <c r="B125" s="175" t="s">
        <v>1063</v>
      </c>
      <c r="C125" s="301"/>
      <c r="D125" s="109"/>
      <c r="E125" s="94" t="s">
        <v>1064</v>
      </c>
      <c r="F125" s="218"/>
    </row>
    <row r="126" spans="1:87">
      <c r="A126" s="112"/>
      <c r="B126" s="112"/>
      <c r="C126" s="146"/>
      <c r="D126" s="112"/>
      <c r="E126" s="112"/>
    </row>
    <row r="127" spans="1:87">
      <c r="A127" s="207"/>
    </row>
    <row r="128" spans="1:87">
      <c r="A128" s="207"/>
    </row>
    <row r="129" spans="1:1">
      <c r="A129" s="207"/>
    </row>
    <row r="130" spans="1:1">
      <c r="A130" s="207"/>
    </row>
    <row r="131" spans="1:1">
      <c r="A131" s="207"/>
    </row>
    <row r="132" spans="1:1">
      <c r="A132" s="207"/>
    </row>
    <row r="133" spans="1:1">
      <c r="A133" s="207"/>
    </row>
    <row r="134" spans="1:1">
      <c r="A134" s="207"/>
    </row>
    <row r="135" spans="1:1">
      <c r="A135" s="207"/>
    </row>
    <row r="136" spans="1:1">
      <c r="A136" s="207"/>
    </row>
    <row r="137" spans="1:1">
      <c r="A137" s="207"/>
    </row>
    <row r="138" spans="1:1">
      <c r="A138" s="207"/>
    </row>
    <row r="139" spans="1:1">
      <c r="A139" s="207"/>
    </row>
    <row r="140" spans="1:1">
      <c r="A140" s="207"/>
    </row>
    <row r="141" spans="1:1">
      <c r="A141" s="207"/>
    </row>
  </sheetData>
  <phoneticPr fontId="15" type="noConversion"/>
  <conditionalFormatting sqref="C120:D120">
    <cfRule type="containsText" dxfId="39" priority="142" operator="containsText" text="Please fill in data">
      <formula>NOT(ISERROR(SEARCH("Please fill in data",C120)))</formula>
    </cfRule>
  </conditionalFormatting>
  <conditionalFormatting sqref="C122:D122">
    <cfRule type="containsText" dxfId="38" priority="140" operator="containsText" text="Please fill in data">
      <formula>NOT(ISERROR(SEARCH("Please fill in data",C122)))</formula>
    </cfRule>
  </conditionalFormatting>
  <conditionalFormatting sqref="D5:D6">
    <cfRule type="containsText" dxfId="37" priority="130" operator="containsText" text="Please fill in data">
      <formula>NOT(ISERROR(SEARCH("Please fill in data",D5)))</formula>
    </cfRule>
  </conditionalFormatting>
  <conditionalFormatting sqref="B6">
    <cfRule type="iconSet" priority="97">
      <iconSet iconSet="3Symbols2" showValue="0">
        <cfvo type="percent" val="0"/>
        <cfvo type="num" val="1"/>
        <cfvo type="num" val="2"/>
      </iconSet>
    </cfRule>
  </conditionalFormatting>
  <conditionalFormatting sqref="D7:D26 C27:D35 C37:D37 D36 C39:D39 D38 C41:D41 D40 C43:D43 D42 C55:D55 D44 C76:D76">
    <cfRule type="containsText" dxfId="36" priority="66" operator="containsText" text="Please fill in data">
      <formula>NOT(ISERROR(SEARCH("Please fill in data",C7)))</formula>
    </cfRule>
  </conditionalFormatting>
  <conditionalFormatting sqref="C97:D97">
    <cfRule type="containsText" dxfId="35" priority="60" operator="containsText" text="Please fill in data">
      <formula>NOT(ISERROR(SEARCH("Please fill in data",C97)))</formula>
    </cfRule>
  </conditionalFormatting>
  <conditionalFormatting sqref="C99:D99">
    <cfRule type="containsText" dxfId="34" priority="58" operator="containsText" text="Please fill in data">
      <formula>NOT(ISERROR(SEARCH("Please fill in data",C99)))</formula>
    </cfRule>
  </conditionalFormatting>
  <conditionalFormatting sqref="C5:C35 C37 C39 C41 C43 C55">
    <cfRule type="containsText" dxfId="33" priority="57" operator="containsText" text="Please fill in data">
      <formula>NOT(ISERROR(SEARCH("Please fill in data",C5)))</formula>
    </cfRule>
  </conditionalFormatting>
  <conditionalFormatting sqref="C76">
    <cfRule type="containsText" dxfId="32" priority="56" operator="containsText" text="Please fill in data">
      <formula>NOT(ISERROR(SEARCH("Please fill in data",C76)))</formula>
    </cfRule>
  </conditionalFormatting>
  <conditionalFormatting sqref="C44 C42 C40 C38 C36">
    <cfRule type="containsText" dxfId="31" priority="45" operator="containsText" text="Please fill in data">
      <formula>NOT(ISERROR(SEARCH("Please fill in data",C36)))</formula>
    </cfRule>
  </conditionalFormatting>
  <conditionalFormatting sqref="C45:D45 D46">
    <cfRule type="containsText" dxfId="30" priority="44" operator="containsText" text="Please fill in data">
      <formula>NOT(ISERROR(SEARCH("Please fill in data",C45)))</formula>
    </cfRule>
  </conditionalFormatting>
  <conditionalFormatting sqref="B46">
    <cfRule type="iconSet" priority="43">
      <iconSet iconSet="3Symbols2" showValue="0">
        <cfvo type="percent" val="0"/>
        <cfvo type="num" val="1"/>
        <cfvo type="num" val="2"/>
      </iconSet>
    </cfRule>
  </conditionalFormatting>
  <conditionalFormatting sqref="C45">
    <cfRule type="containsText" dxfId="29" priority="42" operator="containsText" text="Please fill in data">
      <formula>NOT(ISERROR(SEARCH("Please fill in data",C45)))</formula>
    </cfRule>
  </conditionalFormatting>
  <conditionalFormatting sqref="C46">
    <cfRule type="containsText" dxfId="28" priority="41" operator="containsText" text="Please fill in data">
      <formula>NOT(ISERROR(SEARCH("Please fill in data",C46)))</formula>
    </cfRule>
  </conditionalFormatting>
  <conditionalFormatting sqref="C47:D47 D48">
    <cfRule type="containsText" dxfId="27" priority="40" operator="containsText" text="Please fill in data">
      <formula>NOT(ISERROR(SEARCH("Please fill in data",C47)))</formula>
    </cfRule>
  </conditionalFormatting>
  <conditionalFormatting sqref="B48">
    <cfRule type="iconSet" priority="39">
      <iconSet iconSet="3Symbols2" showValue="0">
        <cfvo type="percent" val="0"/>
        <cfvo type="num" val="1"/>
        <cfvo type="num" val="2"/>
      </iconSet>
    </cfRule>
  </conditionalFormatting>
  <conditionalFormatting sqref="C47">
    <cfRule type="containsText" dxfId="26" priority="38" operator="containsText" text="Please fill in data">
      <formula>NOT(ISERROR(SEARCH("Please fill in data",C47)))</formula>
    </cfRule>
  </conditionalFormatting>
  <conditionalFormatting sqref="C48">
    <cfRule type="containsText" dxfId="25" priority="37" operator="containsText" text="Please fill in data">
      <formula>NOT(ISERROR(SEARCH("Please fill in data",C48)))</formula>
    </cfRule>
  </conditionalFormatting>
  <conditionalFormatting sqref="C49:D49 D50">
    <cfRule type="containsText" dxfId="24" priority="36" operator="containsText" text="Please fill in data">
      <formula>NOT(ISERROR(SEARCH("Please fill in data",C49)))</formula>
    </cfRule>
  </conditionalFormatting>
  <conditionalFormatting sqref="B50">
    <cfRule type="iconSet" priority="35">
      <iconSet iconSet="3Symbols2" showValue="0">
        <cfvo type="percent" val="0"/>
        <cfvo type="num" val="1"/>
        <cfvo type="num" val="2"/>
      </iconSet>
    </cfRule>
  </conditionalFormatting>
  <conditionalFormatting sqref="C49">
    <cfRule type="containsText" dxfId="23" priority="34" operator="containsText" text="Please fill in data">
      <formula>NOT(ISERROR(SEARCH("Please fill in data",C49)))</formula>
    </cfRule>
  </conditionalFormatting>
  <conditionalFormatting sqref="C50">
    <cfRule type="containsText" dxfId="22" priority="33" operator="containsText" text="Please fill in data">
      <formula>NOT(ISERROR(SEARCH("Please fill in data",C50)))</formula>
    </cfRule>
  </conditionalFormatting>
  <conditionalFormatting sqref="C51:D51 D52">
    <cfRule type="containsText" dxfId="21" priority="32" operator="containsText" text="Please fill in data">
      <formula>NOT(ISERROR(SEARCH("Please fill in data",C51)))</formula>
    </cfRule>
  </conditionalFormatting>
  <conditionalFormatting sqref="B52">
    <cfRule type="iconSet" priority="31">
      <iconSet iconSet="3Symbols2" showValue="0">
        <cfvo type="percent" val="0"/>
        <cfvo type="num" val="1"/>
        <cfvo type="num" val="2"/>
      </iconSet>
    </cfRule>
  </conditionalFormatting>
  <conditionalFormatting sqref="C51">
    <cfRule type="containsText" dxfId="20" priority="30" operator="containsText" text="Please fill in data">
      <formula>NOT(ISERROR(SEARCH("Please fill in data",C51)))</formula>
    </cfRule>
  </conditionalFormatting>
  <conditionalFormatting sqref="C52">
    <cfRule type="containsText" dxfId="19" priority="29" operator="containsText" text="Please fill in data">
      <formula>NOT(ISERROR(SEARCH("Please fill in data",C52)))</formula>
    </cfRule>
  </conditionalFormatting>
  <conditionalFormatting sqref="C53:D53 D54">
    <cfRule type="containsText" dxfId="18" priority="28" operator="containsText" text="Please fill in data">
      <formula>NOT(ISERROR(SEARCH("Please fill in data",C53)))</formula>
    </cfRule>
  </conditionalFormatting>
  <conditionalFormatting sqref="B54">
    <cfRule type="iconSet" priority="27">
      <iconSet iconSet="3Symbols2" showValue="0">
        <cfvo type="percent" val="0"/>
        <cfvo type="num" val="1"/>
        <cfvo type="num" val="2"/>
      </iconSet>
    </cfRule>
  </conditionalFormatting>
  <conditionalFormatting sqref="C53">
    <cfRule type="containsText" dxfId="17" priority="26" operator="containsText" text="Please fill in data">
      <formula>NOT(ISERROR(SEARCH("Please fill in data",C53)))</formula>
    </cfRule>
  </conditionalFormatting>
  <conditionalFormatting sqref="C54">
    <cfRule type="containsText" dxfId="16" priority="25" operator="containsText" text="Please fill in data">
      <formula>NOT(ISERROR(SEARCH("Please fill in data",C54)))</formula>
    </cfRule>
  </conditionalFormatting>
  <conditionalFormatting sqref="C57:D57 C59:D59 C61:D61 C63:D63 C65:D65 C67:D67 C69:D69 C71:D71 C73:D73 C75:D75">
    <cfRule type="containsText" dxfId="15" priority="17" operator="containsText" text="Please fill in data">
      <formula>NOT(ISERROR(SEARCH("Please fill in data",C57)))</formula>
    </cfRule>
  </conditionalFormatting>
  <conditionalFormatting sqref="C57 C59 C61 C63 C65 C67 C69 C71 C73 C75">
    <cfRule type="containsText" dxfId="14" priority="16" operator="containsText" text="Please fill in data">
      <formula>NOT(ISERROR(SEARCH("Please fill in data",C57)))</formula>
    </cfRule>
  </conditionalFormatting>
  <conditionalFormatting sqref="D56 D58 D60 D62 D64 D66 D68 D70 D72 D74">
    <cfRule type="containsText" dxfId="13" priority="20" operator="containsText" text="Please fill in data">
      <formula>NOT(ISERROR(SEARCH("Please fill in data",D56)))</formula>
    </cfRule>
  </conditionalFormatting>
  <conditionalFormatting sqref="B56 B58 B60 B62 B64 B66 B68 B70 B72 B74">
    <cfRule type="iconSet" priority="19">
      <iconSet iconSet="3Symbols2" showValue="0">
        <cfvo type="percent" val="0"/>
        <cfvo type="num" val="1"/>
        <cfvo type="num" val="2"/>
      </iconSet>
    </cfRule>
  </conditionalFormatting>
  <conditionalFormatting sqref="C56 C58 C60 C62 C64 C66 C68 C70 C72 C74">
    <cfRule type="containsText" dxfId="12" priority="18" operator="containsText" text="Please fill in data">
      <formula>NOT(ISERROR(SEARCH("Please fill in data",C56)))</formula>
    </cfRule>
  </conditionalFormatting>
  <conditionalFormatting sqref="B8 B10 B12 B14 B16 B18 B20 B22 B24 B26 B28 B30 B32 B34 B36 B38 B40 B42 B44 B76">
    <cfRule type="iconSet" priority="538">
      <iconSet iconSet="3Symbols2" showValue="0">
        <cfvo type="percent" val="0"/>
        <cfvo type="num" val="1"/>
        <cfvo type="num" val="2"/>
      </iconSet>
    </cfRule>
  </conditionalFormatting>
  <conditionalFormatting sqref="C77:D77 C79:D79 C81:D81 C83:D83 C85:D85 C87:D87 C89:D89 C91:D91 C93:D93 C95:D95">
    <cfRule type="containsText" dxfId="11" priority="12" operator="containsText" text="Please fill in data">
      <formula>NOT(ISERROR(SEARCH("Please fill in data",C77)))</formula>
    </cfRule>
  </conditionalFormatting>
  <conditionalFormatting sqref="C77 C79 C81 C83 C85 C87 C89 C91 C93 C95">
    <cfRule type="containsText" dxfId="10" priority="11" operator="containsText" text="Please fill in data">
      <formula>NOT(ISERROR(SEARCH("Please fill in data",C77)))</formula>
    </cfRule>
  </conditionalFormatting>
  <conditionalFormatting sqref="D78 D80 D82 D84 D86 D88 D90 D92 D94 D96">
    <cfRule type="containsText" dxfId="9" priority="15" operator="containsText" text="Please fill in data">
      <formula>NOT(ISERROR(SEARCH("Please fill in data",D78)))</formula>
    </cfRule>
  </conditionalFormatting>
  <conditionalFormatting sqref="B78 B80 B82 B84 B86 B88 B90 B92 B94 B96">
    <cfRule type="iconSet" priority="14">
      <iconSet iconSet="3Symbols2" showValue="0">
        <cfvo type="percent" val="0"/>
        <cfvo type="num" val="1"/>
        <cfvo type="num" val="2"/>
      </iconSet>
    </cfRule>
  </conditionalFormatting>
  <conditionalFormatting sqref="C78 C80 C82 C84 C86 C88 C90 C92 C94 C96">
    <cfRule type="containsText" dxfId="8" priority="13" operator="containsText" text="Please fill in data">
      <formula>NOT(ISERROR(SEARCH("Please fill in data",C78)))</formula>
    </cfRule>
  </conditionalFormatting>
  <conditionalFormatting sqref="C100:D100 C102:D102 C104:D104 C106:D106 C108:D108 C110:D110 C112:D112 C114:D114 C116:D116 C118:D118">
    <cfRule type="containsText" dxfId="7" priority="7" operator="containsText" text="Please fill in data">
      <formula>NOT(ISERROR(SEARCH("Please fill in data",C100)))</formula>
    </cfRule>
  </conditionalFormatting>
  <conditionalFormatting sqref="C100 C102 C104 C106 C108 C110 C112 C114 C116 C118">
    <cfRule type="containsText" dxfId="6" priority="6" operator="containsText" text="Please fill in data">
      <formula>NOT(ISERROR(SEARCH("Please fill in data",C100)))</formula>
    </cfRule>
  </conditionalFormatting>
  <conditionalFormatting sqref="D101 D103 D105 D107 D109 D111 D113 D115 D117 D119">
    <cfRule type="containsText" dxfId="5" priority="10" operator="containsText" text="Please fill in data">
      <formula>NOT(ISERROR(SEARCH("Please fill in data",D101)))</formula>
    </cfRule>
  </conditionalFormatting>
  <conditionalFormatting sqref="B101 B103 B105 B107 B109 B111 B113 B115 B117 B119">
    <cfRule type="iconSet" priority="9">
      <iconSet iconSet="3Symbols2" showValue="0">
        <cfvo type="percent" val="0"/>
        <cfvo type="num" val="1"/>
        <cfvo type="num" val="2"/>
      </iconSet>
    </cfRule>
  </conditionalFormatting>
  <conditionalFormatting sqref="C101 C103 C105 C107 C109 C111 C113 C115 C117 C119">
    <cfRule type="containsText" dxfId="4" priority="8" operator="containsText" text="Please fill in data">
      <formula>NOT(ISERROR(SEARCH("Please fill in data",C101)))</formula>
    </cfRule>
  </conditionalFormatting>
  <conditionalFormatting sqref="C124:D124">
    <cfRule type="containsText" dxfId="3" priority="2" operator="containsText" text="Please fill in data">
      <formula>NOT(ISERROR(SEARCH("Please fill in data",C124)))</formula>
    </cfRule>
  </conditionalFormatting>
  <conditionalFormatting sqref="C124">
    <cfRule type="containsText" dxfId="2" priority="1" operator="containsText" text="Please fill in data">
      <formula>NOT(ISERROR(SEARCH("Please fill in data",C124)))</formula>
    </cfRule>
  </conditionalFormatting>
  <conditionalFormatting sqref="D123 D125">
    <cfRule type="containsText" dxfId="1" priority="5" operator="containsText" text="Please fill in data">
      <formula>NOT(ISERROR(SEARCH("Please fill in data",D123)))</formula>
    </cfRule>
  </conditionalFormatting>
  <conditionalFormatting sqref="B123 B125">
    <cfRule type="iconSet" priority="4">
      <iconSet iconSet="3Symbols2" showValue="0">
        <cfvo type="percent" val="0"/>
        <cfvo type="num" val="1"/>
        <cfvo type="num" val="2"/>
      </iconSet>
    </cfRule>
  </conditionalFormatting>
  <conditionalFormatting sqref="C123 C125">
    <cfRule type="containsText" dxfId="0" priority="3" operator="containsText" text="Please fill in data">
      <formula>NOT(ISERROR(SEARCH("Please fill in data",C123)))</formula>
    </cfRule>
  </conditionalFormatting>
  <dataValidations disablePrompts="1" count="2">
    <dataValidation type="whole" allowBlank="1" showInputMessage="1" showErrorMessage="1" errorTitle="Data validation" error="Please enter numeric data." sqref="C125" xr:uid="{00000000-0002-0000-0800-000000000000}">
      <formula1>-9.99999999999999E+29</formula1>
      <formula2>9.9999999999999E+30</formula2>
    </dataValidation>
    <dataValidation allowBlank="1" showInputMessage="1" showErrorMessage="1" errorTitle="Data validation" error="Please select one of the options from the dropdown box." sqref="C124" xr:uid="{00000000-0002-0000-0800-000001000000}"/>
  </dataValidations>
  <pageMargins left="0.31496062992125984" right="0.35433070866141736" top="0.35433070866141736" bottom="0.39370078740157483" header="0.31496062992125984" footer="0.15748031496062992"/>
  <pageSetup scale="66" fitToHeight="0" orientation="portrait" r:id="rId1"/>
  <headerFooter>
    <oddFooter>&amp;LINREV&amp;CPage &amp;P of &amp;N&amp;RDate &amp;D</oddFooter>
  </headerFooter>
  <ignoredErrors>
    <ignoredError sqref="A12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18" ma:contentTypeDescription="Create a new document." ma:contentTypeScope="" ma:versionID="0af0ab1328f6c7f80245755c2c06e719">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c91a455e3f6a0c94bf68d199800a786c"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Sign-off 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78df0fa-3822-4368-8bf3-00f7616829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51472ca-fc9d-4c1c-8c51-4fe053b30565}" ma:internalName="TaxCatchAll" ma:showField="CatchAllData" ma:web="3cacb1fb-8034-49eb-92fa-02e9d9e8c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1f97334-ae98-4ddf-87ee-81edeebb5d8e" xsi:nil="true"/>
    <SharedWithUsers xmlns="3cacb1fb-8034-49eb-92fa-02e9d9e8c610">
      <UserInfo>
        <DisplayName>Constantin Sorlescu</DisplayName>
        <AccountId>42</AccountId>
        <AccountType/>
      </UserInfo>
      <UserInfo>
        <DisplayName>Bahar Yay Celik</DisplayName>
        <AccountId>178</AccountId>
        <AccountType/>
      </UserInfo>
    </SharedWithUsers>
    <TaxCatchAll xmlns="3cacb1fb-8034-49eb-92fa-02e9d9e8c610" xsi:nil="true"/>
    <lcf76f155ced4ddcb4097134ff3c332f xmlns="61f97334-ae98-4ddf-87ee-81edeebb5d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3E6A94-21C8-42DE-B7D9-70A38FD3127D}">
  <ds:schemaRefs>
    <ds:schemaRef ds:uri="http://schemas.microsoft.com/sharepoint/v3/contenttype/forms"/>
  </ds:schemaRefs>
</ds:datastoreItem>
</file>

<file path=customXml/itemProps2.xml><?xml version="1.0" encoding="utf-8"?>
<ds:datastoreItem xmlns:ds="http://schemas.openxmlformats.org/officeDocument/2006/customXml" ds:itemID="{9BA83347-9EA0-4CA3-8EFB-146F4B227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f97334-ae98-4ddf-87ee-81edeebb5d8e"/>
    <ds:schemaRef ds:uri="3cacb1fb-8034-49eb-92fa-02e9d9e8c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DDF706-5A05-4316-8A65-CB018B46B96C}">
  <ds:schemaRefs>
    <ds:schemaRef ds:uri="http://purl.org/dc/terms/"/>
    <ds:schemaRef ds:uri="http://schemas.microsoft.com/office/2006/metadata/properties"/>
    <ds:schemaRef ds:uri="http://schemas.microsoft.com/office/infopath/2007/PartnerControls"/>
    <ds:schemaRef ds:uri="61f97334-ae98-4ddf-87ee-81edeebb5d8e"/>
    <ds:schemaRef ds:uri="http://purl.org/dc/elements/1.1/"/>
    <ds:schemaRef ds:uri="http://schemas.openxmlformats.org/package/2006/metadata/core-properties"/>
    <ds:schemaRef ds:uri="http://schemas.microsoft.com/office/2006/documentManagement/types"/>
    <ds:schemaRef ds:uri="http://www.w3.org/XML/1998/namespace"/>
    <ds:schemaRef ds:uri="3cacb1fb-8034-49eb-92fa-02e9d9e8c61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38</vt:i4>
      </vt:variant>
    </vt:vector>
  </HeadingPairs>
  <TitlesOfParts>
    <vt:vector size="47" baseType="lpstr">
      <vt:lpstr>Disclaimer</vt:lpstr>
      <vt:lpstr>Vehicle Dashboard</vt:lpstr>
      <vt:lpstr>Portfolio Dashboard</vt:lpstr>
      <vt:lpstr>Key Vehicle Terms</vt:lpstr>
      <vt:lpstr>Vehicle Level Data</vt:lpstr>
      <vt:lpstr>Investor Level Data</vt:lpstr>
      <vt:lpstr>Overview</vt:lpstr>
      <vt:lpstr>Portfolio Allocation</vt:lpstr>
      <vt:lpstr>INREV INDEX Submission</vt:lpstr>
      <vt:lpstr>Countries</vt:lpstr>
      <vt:lpstr>CountrySelTitle</vt:lpstr>
      <vt:lpstr>Currency</vt:lpstr>
      <vt:lpstr>Divide</vt:lpstr>
      <vt:lpstr>PA</vt:lpstr>
      <vt:lpstr>Period</vt:lpstr>
      <vt:lpstr>PeriodNr</vt:lpstr>
      <vt:lpstr>Port</vt:lpstr>
      <vt:lpstr>'INREV INDEX Submission'!Print_Area</vt:lpstr>
      <vt:lpstr>'Investor Level Data'!Print_Area</vt:lpstr>
      <vt:lpstr>'Key Vehicle Terms'!Print_Area</vt:lpstr>
      <vt:lpstr>Overview!Print_Area</vt:lpstr>
      <vt:lpstr>'Portfolio Allocation'!Print_Area</vt:lpstr>
      <vt:lpstr>'Portfolio Dashboard'!Print_Area</vt:lpstr>
      <vt:lpstr>Tables!Print_Area</vt:lpstr>
      <vt:lpstr>'Vehicle Dashboard'!Print_Area</vt:lpstr>
      <vt:lpstr>'Vehicle Level Data'!Print_Area</vt:lpstr>
      <vt:lpstr>'INREV INDEX Submission'!Print_Titles</vt:lpstr>
      <vt:lpstr>'Investor Level Data'!Print_Titles</vt:lpstr>
      <vt:lpstr>'Key Vehicle Terms'!Print_Titles</vt:lpstr>
      <vt:lpstr>Overview!Print_Titles</vt:lpstr>
      <vt:lpstr>'Portfolio Allocation'!Print_Titles</vt:lpstr>
      <vt:lpstr>'Vehicle Level Data'!Print_Titles</vt:lpstr>
      <vt:lpstr>Ranking1</vt:lpstr>
      <vt:lpstr>Ranking2</vt:lpstr>
      <vt:lpstr>Ranking3</vt:lpstr>
      <vt:lpstr>Ranking4</vt:lpstr>
      <vt:lpstr>Ranking5</vt:lpstr>
      <vt:lpstr>Ranking6</vt:lpstr>
      <vt:lpstr>Ranking7</vt:lpstr>
      <vt:lpstr>SCP</vt:lpstr>
      <vt:lpstr>SCPa</vt:lpstr>
      <vt:lpstr>SCPb</vt:lpstr>
      <vt:lpstr>SCPc</vt:lpstr>
      <vt:lpstr>SCPd</vt:lpstr>
      <vt:lpstr>Sectorperc</vt:lpstr>
      <vt:lpstr>SectorSelTitle</vt:lpstr>
      <vt:lpstr>Tenants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Maurits</dc:creator>
  <cp:keywords/>
  <dc:description/>
  <cp:lastModifiedBy>Shrey Yadav</cp:lastModifiedBy>
  <cp:revision/>
  <dcterms:created xsi:type="dcterms:W3CDTF">2016-11-10T18:30:12Z</dcterms:created>
  <dcterms:modified xsi:type="dcterms:W3CDTF">2022-12-06T14:47:42Z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0x010100FB43B7BF9FADC24383D9D34D924723C9</vt:lpwstr>
  </property>
  <property fmtid="{D5CDD505-2E9C-101B-9397-08002B2CF9AE}" pid="3" name="MediaServiceImageTags">
    <vt:lpwstr/>
  </property>
</Properties>
</file>